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golf\golf 2022\"/>
    </mc:Choice>
  </mc:AlternateContent>
  <bookViews>
    <workbookView xWindow="0" yWindow="0" windowWidth="24000" windowHeight="9735" tabRatio="644"/>
  </bookViews>
  <sheets>
    <sheet name="neto" sheetId="14" r:id="rId1"/>
    <sheet name="bruto" sheetId="13" r:id="rId2"/>
    <sheet name="score" sheetId="1" state="hidden" r:id="rId3"/>
    <sheet name="vnos rezultatov" sheetId="5" state="hidden" r:id="rId4"/>
  </sheets>
  <definedNames>
    <definedName name="_xlnm._FilterDatabase" localSheetId="1" hidden="1">bruto!$E$7:$E$26</definedName>
    <definedName name="_xlnm._FilterDatabase" localSheetId="0" hidden="1">neto!$F$7:$F$26</definedName>
    <definedName name="_xlnm._FilterDatabase" localSheetId="2" hidden="1">score!$H$7:$H$26</definedName>
    <definedName name="_xlnm._FilterDatabase" localSheetId="3" hidden="1">'vnos rezultatov'!$C$7:$C$26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8" i="1" l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7" i="1"/>
  <c r="C4" i="13" l="1"/>
  <c r="D4" i="14"/>
  <c r="B4" i="5" l="1"/>
  <c r="AI7" i="1"/>
  <c r="AG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F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F8" i="1"/>
  <c r="AF9" i="1"/>
  <c r="AF10" i="1"/>
  <c r="AF11" i="1"/>
  <c r="AF12" i="1"/>
  <c r="AF13" i="1"/>
  <c r="AF14" i="1"/>
  <c r="AF15" i="1"/>
  <c r="AB15" i="1" s="1"/>
  <c r="V15" i="5" s="1"/>
  <c r="AF16" i="1"/>
  <c r="AF17" i="1"/>
  <c r="AF18" i="1"/>
  <c r="AF19" i="1"/>
  <c r="AF20" i="1"/>
  <c r="AF21" i="1"/>
  <c r="AF22" i="1"/>
  <c r="AF23" i="1"/>
  <c r="AF24" i="1"/>
  <c r="AF25" i="1"/>
  <c r="AF26" i="1"/>
  <c r="AB26" i="1" l="1"/>
  <c r="AB25" i="1"/>
  <c r="V25" i="5" s="1"/>
  <c r="AB24" i="1"/>
  <c r="V24" i="5" s="1"/>
  <c r="AB23" i="1"/>
  <c r="V23" i="5" s="1"/>
  <c r="AB22" i="1"/>
  <c r="V22" i="5" s="1"/>
  <c r="AB21" i="1"/>
  <c r="V21" i="5" s="1"/>
  <c r="AB20" i="1"/>
  <c r="V20" i="5" s="1"/>
  <c r="AB19" i="1"/>
  <c r="V19" i="5" s="1"/>
  <c r="AB18" i="1"/>
  <c r="V18" i="5" s="1"/>
  <c r="AB17" i="1"/>
  <c r="V17" i="5" s="1"/>
  <c r="AB16" i="1"/>
  <c r="V16" i="5" s="1"/>
  <c r="AB11" i="1"/>
  <c r="V11" i="5" s="1"/>
  <c r="AB7" i="1"/>
  <c r="V7" i="5" s="1"/>
  <c r="AB10" i="1"/>
  <c r="V10" i="5" s="1"/>
  <c r="AB9" i="1"/>
  <c r="V9" i="5" s="1"/>
  <c r="AB8" i="1"/>
  <c r="V8" i="5" s="1"/>
  <c r="AB14" i="1"/>
  <c r="V14" i="5" s="1"/>
  <c r="AB13" i="1"/>
  <c r="V13" i="5" s="1"/>
  <c r="AB12" i="1"/>
  <c r="V12" i="5" s="1"/>
  <c r="V26" i="5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7" i="1"/>
  <c r="S8" i="1" l="1"/>
  <c r="T8" i="1"/>
  <c r="U8" i="1"/>
  <c r="V8" i="1"/>
  <c r="W8" i="1"/>
  <c r="X8" i="1"/>
  <c r="Y8" i="1"/>
  <c r="S9" i="1"/>
  <c r="T9" i="1"/>
  <c r="U9" i="1"/>
  <c r="V9" i="1"/>
  <c r="W9" i="1"/>
  <c r="X9" i="1"/>
  <c r="Y9" i="1"/>
  <c r="S10" i="1"/>
  <c r="T10" i="1"/>
  <c r="U10" i="1"/>
  <c r="V10" i="1"/>
  <c r="W10" i="1"/>
  <c r="X10" i="1"/>
  <c r="Y10" i="1"/>
  <c r="S11" i="1"/>
  <c r="T11" i="1"/>
  <c r="U11" i="1"/>
  <c r="V11" i="1"/>
  <c r="W11" i="1"/>
  <c r="X11" i="1"/>
  <c r="Y11" i="1"/>
  <c r="S12" i="1"/>
  <c r="T12" i="1"/>
  <c r="U12" i="1"/>
  <c r="V12" i="1"/>
  <c r="W12" i="1"/>
  <c r="X12" i="1"/>
  <c r="Y12" i="1"/>
  <c r="S13" i="1"/>
  <c r="T13" i="1"/>
  <c r="U13" i="1"/>
  <c r="V13" i="1"/>
  <c r="W13" i="1"/>
  <c r="X13" i="1"/>
  <c r="Y13" i="1"/>
  <c r="S14" i="1"/>
  <c r="T14" i="1"/>
  <c r="U14" i="1"/>
  <c r="V14" i="1"/>
  <c r="W14" i="1"/>
  <c r="X14" i="1"/>
  <c r="Y14" i="1"/>
  <c r="S15" i="1"/>
  <c r="T15" i="1"/>
  <c r="U15" i="1"/>
  <c r="V15" i="1"/>
  <c r="W15" i="1"/>
  <c r="X15" i="1"/>
  <c r="Y15" i="1"/>
  <c r="S16" i="1"/>
  <c r="T16" i="1"/>
  <c r="U16" i="1"/>
  <c r="V16" i="1"/>
  <c r="W16" i="1"/>
  <c r="X16" i="1"/>
  <c r="Y16" i="1"/>
  <c r="S17" i="1"/>
  <c r="T17" i="1"/>
  <c r="U17" i="1"/>
  <c r="V17" i="1"/>
  <c r="W17" i="1"/>
  <c r="X17" i="1"/>
  <c r="Y17" i="1"/>
  <c r="S18" i="1"/>
  <c r="T18" i="1"/>
  <c r="U18" i="1"/>
  <c r="V18" i="1"/>
  <c r="W18" i="1"/>
  <c r="X18" i="1"/>
  <c r="Y18" i="1"/>
  <c r="S19" i="1"/>
  <c r="T19" i="1"/>
  <c r="U19" i="1"/>
  <c r="V19" i="1"/>
  <c r="W19" i="1"/>
  <c r="X19" i="1"/>
  <c r="Y19" i="1"/>
  <c r="S20" i="1"/>
  <c r="T20" i="1"/>
  <c r="U20" i="1"/>
  <c r="V20" i="1"/>
  <c r="W20" i="1"/>
  <c r="X20" i="1"/>
  <c r="Y20" i="1"/>
  <c r="S21" i="1"/>
  <c r="T21" i="1"/>
  <c r="U21" i="1"/>
  <c r="V21" i="1"/>
  <c r="W21" i="1"/>
  <c r="X21" i="1"/>
  <c r="Y21" i="1"/>
  <c r="S22" i="1"/>
  <c r="T22" i="1"/>
  <c r="U22" i="1"/>
  <c r="V22" i="1"/>
  <c r="W22" i="1"/>
  <c r="X22" i="1"/>
  <c r="Y22" i="1"/>
  <c r="S23" i="1"/>
  <c r="T23" i="1"/>
  <c r="U23" i="1"/>
  <c r="V23" i="1"/>
  <c r="W23" i="1"/>
  <c r="X23" i="1"/>
  <c r="Y23" i="1"/>
  <c r="S24" i="1"/>
  <c r="T24" i="1"/>
  <c r="U24" i="1"/>
  <c r="V24" i="1"/>
  <c r="W24" i="1"/>
  <c r="X24" i="1"/>
  <c r="Y24" i="1"/>
  <c r="S25" i="1"/>
  <c r="T25" i="1"/>
  <c r="U25" i="1"/>
  <c r="V25" i="1"/>
  <c r="W25" i="1"/>
  <c r="X25" i="1"/>
  <c r="Y25" i="1"/>
  <c r="S26" i="1"/>
  <c r="T26" i="1"/>
  <c r="U26" i="1"/>
  <c r="V26" i="1"/>
  <c r="W26" i="1"/>
  <c r="X26" i="1"/>
  <c r="Y26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X7" i="1"/>
  <c r="Y7" i="1"/>
  <c r="V7" i="1"/>
  <c r="W7" i="1"/>
  <c r="L7" i="1"/>
  <c r="M7" i="1"/>
  <c r="N7" i="1"/>
  <c r="O7" i="1"/>
  <c r="K7" i="1"/>
  <c r="J7" i="1"/>
  <c r="P7" i="1"/>
  <c r="Q7" i="1"/>
  <c r="R7" i="1"/>
  <c r="S7" i="1"/>
  <c r="T7" i="1"/>
  <c r="U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H2" i="1"/>
  <c r="E2" i="13" l="1"/>
  <c r="F2" i="14"/>
  <c r="U22" i="5"/>
  <c r="U13" i="5"/>
  <c r="U23" i="5"/>
  <c r="U9" i="5"/>
  <c r="U19" i="5"/>
  <c r="U8" i="5"/>
  <c r="U24" i="5"/>
  <c r="U11" i="5"/>
  <c r="U21" i="5"/>
  <c r="U26" i="5"/>
  <c r="U25" i="5"/>
  <c r="U17" i="5"/>
  <c r="U20" i="5"/>
  <c r="U15" i="5"/>
  <c r="U14" i="5"/>
  <c r="U10" i="5"/>
  <c r="U18" i="5"/>
  <c r="U12" i="5"/>
  <c r="U7" i="5"/>
  <c r="U16" i="5"/>
  <c r="Z9" i="1" l="1"/>
  <c r="AC9" i="1" l="1"/>
  <c r="AA9" i="1"/>
  <c r="Z8" i="1"/>
  <c r="Z19" i="1"/>
  <c r="AC19" i="1" l="1"/>
  <c r="AC8" i="1"/>
  <c r="Z13" i="1"/>
  <c r="Z12" i="1"/>
  <c r="AA8" i="1"/>
  <c r="Z18" i="1"/>
  <c r="Z14" i="1"/>
  <c r="Z24" i="1"/>
  <c r="Z21" i="1"/>
  <c r="Z10" i="1"/>
  <c r="AA19" i="1"/>
  <c r="AC10" i="1" l="1"/>
  <c r="AC12" i="1"/>
  <c r="AC24" i="1"/>
  <c r="AC14" i="1"/>
  <c r="AC21" i="1"/>
  <c r="AC18" i="1"/>
  <c r="AA13" i="1"/>
  <c r="AC13" i="1"/>
  <c r="Z25" i="1"/>
  <c r="AA12" i="1"/>
  <c r="Z7" i="1"/>
  <c r="AA14" i="1"/>
  <c r="Z26" i="1"/>
  <c r="AA18" i="1"/>
  <c r="Z11" i="1"/>
  <c r="Z16" i="1"/>
  <c r="AA24" i="1"/>
  <c r="AA21" i="1"/>
  <c r="Z17" i="1"/>
  <c r="AA10" i="1"/>
  <c r="AC7" i="1" l="1"/>
  <c r="AC25" i="1"/>
  <c r="AD25" i="1" s="1"/>
  <c r="AC17" i="1"/>
  <c r="AC11" i="1"/>
  <c r="AC26" i="1"/>
  <c r="AD26" i="1" s="1"/>
  <c r="AC16" i="1"/>
  <c r="AA7" i="1"/>
  <c r="AA26" i="1"/>
  <c r="Z15" i="1"/>
  <c r="Z23" i="1"/>
  <c r="AA11" i="1"/>
  <c r="AA25" i="1"/>
  <c r="AA16" i="1"/>
  <c r="AD24" i="1"/>
  <c r="Z22" i="1"/>
  <c r="AD21" i="1"/>
  <c r="Z20" i="1"/>
  <c r="AA17" i="1"/>
  <c r="D19" i="1" l="1"/>
  <c r="AC20" i="1"/>
  <c r="D20" i="1"/>
  <c r="D18" i="1"/>
  <c r="D11" i="1"/>
  <c r="D8" i="1"/>
  <c r="AC23" i="1"/>
  <c r="AD23" i="1" s="1"/>
  <c r="D23" i="1"/>
  <c r="D12" i="1"/>
  <c r="D14" i="1"/>
  <c r="AC15" i="1"/>
  <c r="D15" i="1"/>
  <c r="D16" i="1"/>
  <c r="D26" i="1"/>
  <c r="D24" i="1"/>
  <c r="D25" i="1"/>
  <c r="D9" i="1"/>
  <c r="AC22" i="1"/>
  <c r="D22" i="1"/>
  <c r="D21" i="1"/>
  <c r="D13" i="1"/>
  <c r="D10" i="1"/>
  <c r="D17" i="1"/>
  <c r="D7" i="1"/>
  <c r="AA23" i="1"/>
  <c r="AA15" i="1"/>
  <c r="AA22" i="1"/>
  <c r="AA20" i="1"/>
  <c r="E17" i="1" l="1"/>
  <c r="B7" i="1"/>
  <c r="B21" i="1"/>
  <c r="E22" i="1"/>
  <c r="B20" i="1"/>
  <c r="E16" i="1"/>
  <c r="B23" i="1"/>
  <c r="B22" i="1"/>
  <c r="E25" i="1"/>
  <c r="E26" i="1"/>
  <c r="B26" i="1"/>
  <c r="B24" i="1"/>
  <c r="B18" i="1"/>
  <c r="E11" i="1"/>
  <c r="E19" i="1"/>
  <c r="B15" i="1"/>
  <c r="E21" i="1"/>
  <c r="B11" i="1"/>
  <c r="B10" i="1"/>
  <c r="B13" i="1"/>
  <c r="B14" i="1"/>
  <c r="E23" i="1"/>
  <c r="E8" i="1"/>
  <c r="B8" i="1"/>
  <c r="E20" i="1"/>
  <c r="E15" i="1"/>
  <c r="E14" i="1"/>
  <c r="E13" i="1"/>
  <c r="E24" i="1"/>
  <c r="E10" i="1"/>
  <c r="E12" i="1"/>
  <c r="E9" i="1"/>
  <c r="B19" i="1"/>
  <c r="B17" i="1"/>
  <c r="B25" i="1"/>
  <c r="B16" i="1"/>
  <c r="E7" i="1"/>
  <c r="B12" i="1"/>
  <c r="B9" i="1"/>
  <c r="E18" i="1"/>
  <c r="AD22" i="1"/>
  <c r="T9" i="13" l="1"/>
  <c r="G9" i="13"/>
  <c r="Q9" i="13"/>
  <c r="C8" i="13"/>
  <c r="T8" i="13"/>
  <c r="G7" i="13"/>
  <c r="F8" i="13"/>
  <c r="B7" i="13"/>
  <c r="P8" i="13"/>
  <c r="D7" i="13"/>
  <c r="U7" i="13"/>
  <c r="E8" i="13"/>
  <c r="D9" i="13"/>
  <c r="S8" i="13"/>
  <c r="J7" i="13"/>
  <c r="N9" i="13"/>
  <c r="G8" i="13"/>
  <c r="F7" i="13"/>
  <c r="B9" i="13"/>
  <c r="K7" i="13"/>
  <c r="M8" i="13"/>
  <c r="K9" i="13"/>
  <c r="L7" i="13"/>
  <c r="J8" i="13"/>
  <c r="H9" i="13"/>
  <c r="I7" i="13"/>
  <c r="E9" i="13"/>
  <c r="D8" i="13"/>
  <c r="V9" i="13"/>
  <c r="W8" i="13"/>
  <c r="N7" i="13"/>
  <c r="J9" i="13"/>
  <c r="S7" i="13"/>
  <c r="Q8" i="13"/>
  <c r="O9" i="13"/>
  <c r="P7" i="13"/>
  <c r="N8" i="13"/>
  <c r="P9" i="13"/>
  <c r="Q7" i="13"/>
  <c r="M9" i="13"/>
  <c r="L8" i="13"/>
  <c r="M7" i="13"/>
  <c r="I9" i="13"/>
  <c r="V7" i="13"/>
  <c r="C7" i="13"/>
  <c r="W7" i="13"/>
  <c r="U8" i="13"/>
  <c r="W9" i="13"/>
  <c r="T7" i="13"/>
  <c r="V8" i="13"/>
  <c r="N14" i="13"/>
  <c r="V14" i="13"/>
  <c r="C12" i="13"/>
  <c r="T13" i="13"/>
  <c r="J11" i="13"/>
  <c r="H11" i="13"/>
  <c r="K8" i="13"/>
  <c r="U9" i="13"/>
  <c r="R7" i="13"/>
  <c r="F9" i="13"/>
  <c r="E7" i="13"/>
  <c r="O8" i="13"/>
  <c r="Q13" i="13"/>
  <c r="H8" i="13"/>
  <c r="R9" i="13"/>
  <c r="O7" i="13"/>
  <c r="I8" i="13"/>
  <c r="C9" i="13"/>
  <c r="S9" i="13"/>
  <c r="H7" i="13"/>
  <c r="B8" i="13"/>
  <c r="R8" i="13"/>
  <c r="L9" i="13"/>
  <c r="O11" i="13"/>
  <c r="E11" i="13"/>
  <c r="C13" i="13"/>
  <c r="B13" i="13"/>
  <c r="F10" i="13"/>
  <c r="K12" i="13"/>
  <c r="T12" i="13"/>
  <c r="C14" i="13"/>
  <c r="E10" i="13"/>
  <c r="K13" i="13"/>
  <c r="T11" i="13"/>
  <c r="W14" i="13"/>
  <c r="K10" i="13"/>
  <c r="V11" i="13"/>
  <c r="G11" i="13"/>
  <c r="U14" i="13"/>
  <c r="D13" i="13"/>
  <c r="U13" i="13"/>
  <c r="H10" i="13"/>
  <c r="F13" i="13"/>
  <c r="U11" i="13"/>
  <c r="L10" i="13"/>
  <c r="D14" i="13"/>
  <c r="I10" i="13"/>
  <c r="I12" i="13"/>
  <c r="W13" i="13"/>
  <c r="J10" i="13"/>
  <c r="J12" i="13"/>
  <c r="B14" i="13"/>
  <c r="W10" i="13"/>
  <c r="G14" i="13"/>
  <c r="B11" i="13"/>
  <c r="H14" i="13"/>
  <c r="I13" i="13"/>
  <c r="F11" i="13"/>
  <c r="L14" i="13"/>
  <c r="C11" i="13"/>
  <c r="M12" i="13"/>
  <c r="E14" i="13"/>
  <c r="D11" i="13"/>
  <c r="R12" i="13"/>
  <c r="F14" i="13"/>
  <c r="O10" i="13"/>
  <c r="S12" i="13"/>
  <c r="L12" i="13"/>
  <c r="P14" i="13"/>
  <c r="G12" i="13"/>
  <c r="D10" i="13"/>
  <c r="P12" i="13"/>
  <c r="T14" i="13"/>
  <c r="M10" i="13"/>
  <c r="W11" i="13"/>
  <c r="G13" i="13"/>
  <c r="M14" i="13"/>
  <c r="V10" i="13"/>
  <c r="B12" i="13"/>
  <c r="H13" i="13"/>
  <c r="R14" i="13"/>
  <c r="I11" i="13"/>
  <c r="M13" i="13"/>
  <c r="R11" i="13"/>
  <c r="V13" i="13"/>
  <c r="S10" i="13"/>
  <c r="O12" i="13"/>
  <c r="S14" i="13"/>
  <c r="N11" i="13"/>
  <c r="J13" i="13"/>
  <c r="U10" i="13"/>
  <c r="S11" i="13"/>
  <c r="Q12" i="13"/>
  <c r="S13" i="13"/>
  <c r="Q14" i="13"/>
  <c r="N10" i="13"/>
  <c r="P11" i="13"/>
  <c r="N12" i="13"/>
  <c r="L13" i="13"/>
  <c r="J14" i="13"/>
  <c r="G10" i="13"/>
  <c r="Q11" i="13"/>
  <c r="E13" i="13"/>
  <c r="O14" i="13"/>
  <c r="P10" i="13"/>
  <c r="D12" i="13"/>
  <c r="N13" i="13"/>
  <c r="C10" i="13"/>
  <c r="M11" i="13"/>
  <c r="W12" i="13"/>
  <c r="K14" i="13"/>
  <c r="T10" i="13"/>
  <c r="H12" i="13"/>
  <c r="R13" i="13"/>
  <c r="Q10" i="13"/>
  <c r="K11" i="13"/>
  <c r="E12" i="13"/>
  <c r="U12" i="13"/>
  <c r="O13" i="13"/>
  <c r="I14" i="13"/>
  <c r="B10" i="13"/>
  <c r="R10" i="13"/>
  <c r="L11" i="13"/>
  <c r="F12" i="13"/>
  <c r="V12" i="13"/>
  <c r="P13" i="13"/>
  <c r="N18" i="13"/>
  <c r="R18" i="13"/>
  <c r="D16" i="13"/>
  <c r="K16" i="13"/>
  <c r="J15" i="13"/>
  <c r="M17" i="13"/>
  <c r="O22" i="13"/>
  <c r="T21" i="13"/>
  <c r="I19" i="13"/>
  <c r="V16" i="13"/>
  <c r="N26" i="13"/>
  <c r="K20" i="13"/>
  <c r="O16" i="13"/>
  <c r="O15" i="13"/>
  <c r="E25" i="13"/>
  <c r="R24" i="13"/>
  <c r="C24" i="13"/>
  <c r="F22" i="13"/>
  <c r="N24" i="13"/>
  <c r="E23" i="13"/>
  <c r="F21" i="13"/>
  <c r="Q26" i="13"/>
  <c r="W25" i="13"/>
  <c r="G25" i="13"/>
  <c r="M24" i="13"/>
  <c r="S23" i="13"/>
  <c r="C23" i="13"/>
  <c r="I22" i="13"/>
  <c r="O21" i="13"/>
  <c r="U20" i="13"/>
  <c r="E20" i="13"/>
  <c r="K19" i="13"/>
  <c r="Q18" i="13"/>
  <c r="M26" i="13"/>
  <c r="S25" i="13"/>
  <c r="C25" i="13"/>
  <c r="I24" i="13"/>
  <c r="O23" i="13"/>
  <c r="U22" i="13"/>
  <c r="E22" i="13"/>
  <c r="K21" i="13"/>
  <c r="Q20" i="13"/>
  <c r="W19" i="13"/>
  <c r="G19" i="13"/>
  <c r="M18" i="13"/>
  <c r="O25" i="13"/>
  <c r="E24" i="13"/>
  <c r="Q22" i="13"/>
  <c r="G21" i="13"/>
  <c r="S19" i="13"/>
  <c r="I18" i="13"/>
  <c r="P26" i="13"/>
  <c r="V25" i="13"/>
  <c r="F25" i="13"/>
  <c r="L24" i="13"/>
  <c r="R23" i="13"/>
  <c r="B23" i="13"/>
  <c r="H22" i="13"/>
  <c r="N21" i="13"/>
  <c r="T20" i="13"/>
  <c r="D20" i="13"/>
  <c r="J19" i="13"/>
  <c r="P18" i="13"/>
  <c r="U26" i="13"/>
  <c r="K25" i="13"/>
  <c r="W23" i="13"/>
  <c r="M22" i="13"/>
  <c r="C21" i="13"/>
  <c r="O19" i="13"/>
  <c r="I26" i="13"/>
  <c r="K23" i="13"/>
  <c r="M20" i="13"/>
  <c r="T26" i="13"/>
  <c r="R25" i="13"/>
  <c r="T24" i="13"/>
  <c r="V23" i="13"/>
  <c r="T22" i="13"/>
  <c r="V21" i="13"/>
  <c r="B21" i="13"/>
  <c r="V19" i="13"/>
  <c r="B19" i="13"/>
  <c r="E26" i="13"/>
  <c r="G23" i="13"/>
  <c r="I20" i="13"/>
  <c r="L26" i="13"/>
  <c r="N25" i="13"/>
  <c r="P24" i="13"/>
  <c r="N23" i="13"/>
  <c r="P22" i="13"/>
  <c r="R21" i="13"/>
  <c r="P20" i="13"/>
  <c r="R19" i="13"/>
  <c r="T18" i="13"/>
  <c r="S26" i="13"/>
  <c r="I25" i="13"/>
  <c r="U23" i="13"/>
  <c r="K22" i="13"/>
  <c r="W20" i="13"/>
  <c r="M19" i="13"/>
  <c r="F18" i="13"/>
  <c r="L17" i="13"/>
  <c r="R16" i="13"/>
  <c r="B16" i="13"/>
  <c r="H15" i="13"/>
  <c r="U24" i="13"/>
  <c r="W21" i="13"/>
  <c r="C19" i="13"/>
  <c r="H26" i="13"/>
  <c r="J25" i="13"/>
  <c r="H24" i="13"/>
  <c r="J23" i="13"/>
  <c r="L22" i="13"/>
  <c r="J21" i="13"/>
  <c r="L20" i="13"/>
  <c r="N19" i="13"/>
  <c r="L18" i="13"/>
  <c r="Q24" i="13"/>
  <c r="D24" i="13"/>
  <c r="H20" i="13"/>
  <c r="K26" i="13"/>
  <c r="O24" i="13"/>
  <c r="S22" i="13"/>
  <c r="O20" i="13"/>
  <c r="S18" i="13"/>
  <c r="P17" i="13"/>
  <c r="N16" i="13"/>
  <c r="P15" i="13"/>
  <c r="P25" i="13"/>
  <c r="F24" i="13"/>
  <c r="R22" i="13"/>
  <c r="H21" i="13"/>
  <c r="T19" i="13"/>
  <c r="J18" i="13"/>
  <c r="O17" i="13"/>
  <c r="U16" i="13"/>
  <c r="E16" i="13"/>
  <c r="K15" i="13"/>
  <c r="G26" i="13"/>
  <c r="W26" i="13"/>
  <c r="B24" i="13"/>
  <c r="K24" i="13"/>
  <c r="M21" i="13"/>
  <c r="O18" i="13"/>
  <c r="B17" i="13"/>
  <c r="S21" i="13"/>
  <c r="F23" i="13"/>
  <c r="F19" i="13"/>
  <c r="V26" i="13"/>
  <c r="C26" i="13"/>
  <c r="G24" i="13"/>
  <c r="C22" i="13"/>
  <c r="G20" i="13"/>
  <c r="K18" i="13"/>
  <c r="H17" i="13"/>
  <c r="J16" i="13"/>
  <c r="L15" i="13"/>
  <c r="R26" i="13"/>
  <c r="H25" i="13"/>
  <c r="T23" i="13"/>
  <c r="J22" i="13"/>
  <c r="V20" i="13"/>
  <c r="L19" i="13"/>
  <c r="E18" i="13"/>
  <c r="K17" i="13"/>
  <c r="Q16" i="13"/>
  <c r="W15" i="13"/>
  <c r="G15" i="13"/>
  <c r="M25" i="13"/>
  <c r="F26" i="13"/>
  <c r="O26" i="13"/>
  <c r="Q23" i="13"/>
  <c r="S20" i="13"/>
  <c r="D18" i="13"/>
  <c r="P16" i="13"/>
  <c r="T25" i="13"/>
  <c r="V22" i="13"/>
  <c r="B20" i="13"/>
  <c r="Q17" i="13"/>
  <c r="G16" i="13"/>
  <c r="H23" i="13"/>
  <c r="U17" i="13"/>
  <c r="I15" i="13"/>
  <c r="E21" i="13"/>
  <c r="T16" i="13"/>
  <c r="P19" i="13"/>
  <c r="C16" i="13"/>
  <c r="W18" i="13"/>
  <c r="V15" i="13"/>
  <c r="J26" i="13"/>
  <c r="L23" i="13"/>
  <c r="N20" i="13"/>
  <c r="W17" i="13"/>
  <c r="M16" i="13"/>
  <c r="U18" i="13"/>
  <c r="D26" i="13"/>
  <c r="D22" i="13"/>
  <c r="Q25" i="13"/>
  <c r="M23" i="13"/>
  <c r="Q21" i="13"/>
  <c r="U19" i="13"/>
  <c r="B18" i="13"/>
  <c r="D17" i="13"/>
  <c r="F16" i="13"/>
  <c r="D15" i="13"/>
  <c r="V24" i="13"/>
  <c r="B22" i="13"/>
  <c r="D19" i="13"/>
  <c r="G17" i="13"/>
  <c r="S15" i="13"/>
  <c r="C15" i="13"/>
  <c r="L16" i="13"/>
  <c r="U21" i="13"/>
  <c r="B15" i="13"/>
  <c r="G18" i="13"/>
  <c r="N17" i="13"/>
  <c r="E17" i="13"/>
  <c r="E15" i="13"/>
  <c r="W16" i="13"/>
  <c r="H19" i="13"/>
  <c r="P23" i="13"/>
  <c r="H16" i="13"/>
  <c r="C20" i="13"/>
  <c r="U25" i="13"/>
  <c r="L25" i="13"/>
  <c r="S24" i="13"/>
  <c r="I16" i="13"/>
  <c r="F20" i="13"/>
  <c r="B26" i="13"/>
  <c r="T17" i="13"/>
  <c r="W24" i="13"/>
  <c r="F17" i="13"/>
  <c r="I23" i="13"/>
  <c r="N15" i="13"/>
  <c r="D21" i="13"/>
  <c r="F15" i="13"/>
  <c r="H18" i="13"/>
  <c r="V18" i="13"/>
  <c r="M15" i="13"/>
  <c r="I17" i="13"/>
  <c r="R20" i="13"/>
  <c r="J24" i="13"/>
  <c r="J17" i="13"/>
  <c r="G22" i="13"/>
  <c r="C17" i="13"/>
  <c r="P21" i="13"/>
  <c r="E19" i="13"/>
  <c r="B25" i="13"/>
  <c r="V17" i="13"/>
  <c r="S16" i="13"/>
  <c r="N22" i="13"/>
  <c r="Q15" i="13"/>
  <c r="Q19" i="13"/>
  <c r="R15" i="13"/>
  <c r="J20" i="13"/>
  <c r="U15" i="13"/>
  <c r="C18" i="13"/>
  <c r="L21" i="13"/>
  <c r="D25" i="13"/>
  <c r="R17" i="13"/>
  <c r="W22" i="13"/>
  <c r="S17" i="13"/>
  <c r="D23" i="13"/>
  <c r="T15" i="13"/>
  <c r="I21" i="13"/>
  <c r="AD8" i="1" l="1"/>
  <c r="AD7" i="1"/>
  <c r="AD9" i="1"/>
  <c r="AD11" i="1"/>
  <c r="AD20" i="1"/>
  <c r="AD19" i="1"/>
  <c r="AD15" i="1"/>
  <c r="AD12" i="1"/>
  <c r="AD16" i="1"/>
  <c r="AD14" i="1"/>
  <c r="AD10" i="1" l="1"/>
  <c r="AD18" i="1"/>
  <c r="AD13" i="1"/>
  <c r="AD17" i="1"/>
  <c r="C17" i="1" l="1"/>
  <c r="C13" i="1"/>
  <c r="C18" i="1"/>
  <c r="C10" i="1"/>
  <c r="C14" i="1"/>
  <c r="C24" i="1"/>
  <c r="C7" i="1"/>
  <c r="C8" i="1"/>
  <c r="C22" i="1"/>
  <c r="C25" i="1"/>
  <c r="C11" i="1"/>
  <c r="C20" i="1"/>
  <c r="C23" i="1"/>
  <c r="C21" i="1"/>
  <c r="C12" i="1"/>
  <c r="C19" i="1"/>
  <c r="C9" i="1"/>
  <c r="C26" i="1"/>
  <c r="C15" i="1"/>
  <c r="C16" i="1"/>
  <c r="J9" i="14" l="1"/>
  <c r="S9" i="14"/>
  <c r="S7" i="14"/>
  <c r="E7" i="14"/>
  <c r="K24" i="14"/>
  <c r="T7" i="14"/>
  <c r="O7" i="14"/>
  <c r="Y7" i="14"/>
  <c r="I7" i="14"/>
  <c r="X7" i="14"/>
  <c r="P7" i="14"/>
  <c r="V7" i="14"/>
  <c r="I21" i="14"/>
  <c r="D17" i="14"/>
  <c r="D15" i="14"/>
  <c r="W18" i="14"/>
  <c r="F8" i="14"/>
  <c r="Y19" i="14"/>
  <c r="Y26" i="14"/>
  <c r="V22" i="14"/>
  <c r="Y14" i="14"/>
  <c r="G8" i="14"/>
  <c r="U22" i="14"/>
  <c r="M14" i="14"/>
  <c r="S20" i="14"/>
  <c r="U17" i="14"/>
  <c r="L12" i="14"/>
  <c r="O14" i="14"/>
  <c r="P26" i="14"/>
  <c r="V8" i="14"/>
  <c r="S14" i="14"/>
  <c r="C8" i="14"/>
  <c r="V11" i="14"/>
  <c r="E24" i="14"/>
  <c r="E8" i="14"/>
  <c r="G21" i="14"/>
  <c r="P22" i="14"/>
  <c r="O8" i="14"/>
  <c r="C20" i="14"/>
  <c r="P20" i="14"/>
  <c r="N12" i="14"/>
  <c r="U15" i="14"/>
  <c r="U13" i="14"/>
  <c r="P15" i="14"/>
  <c r="K20" i="14"/>
  <c r="C25" i="14"/>
  <c r="T25" i="14"/>
  <c r="G23" i="14"/>
  <c r="O16" i="14"/>
  <c r="S17" i="14"/>
  <c r="W13" i="14"/>
  <c r="W19" i="14"/>
  <c r="Y22" i="14"/>
  <c r="Y10" i="14"/>
  <c r="Q8" i="14"/>
  <c r="P10" i="14"/>
  <c r="M13" i="14"/>
  <c r="S12" i="14"/>
  <c r="F10" i="14"/>
  <c r="L10" i="14"/>
  <c r="L7" i="14"/>
  <c r="R7" i="14"/>
  <c r="W25" i="14"/>
  <c r="Q7" i="14"/>
  <c r="X26" i="14"/>
  <c r="U25" i="14"/>
  <c r="P25" i="14"/>
  <c r="O25" i="14"/>
  <c r="P14" i="14"/>
  <c r="N16" i="14"/>
  <c r="V15" i="14"/>
  <c r="I12" i="14"/>
  <c r="S15" i="14"/>
  <c r="D13" i="14"/>
  <c r="Y9" i="14"/>
  <c r="J16" i="14"/>
  <c r="O21" i="14"/>
  <c r="T15" i="14"/>
  <c r="Y21" i="14"/>
  <c r="K15" i="14"/>
  <c r="N19" i="14"/>
  <c r="F22" i="14"/>
  <c r="K19" i="14"/>
  <c r="X16" i="14"/>
  <c r="J10" i="14"/>
  <c r="X22" i="14"/>
  <c r="Z13" i="14"/>
  <c r="L9" i="14"/>
  <c r="M18" i="14"/>
  <c r="V18" i="14"/>
  <c r="H10" i="14"/>
  <c r="Z7" i="14"/>
  <c r="P18" i="14"/>
  <c r="N13" i="14"/>
  <c r="H12" i="14"/>
  <c r="N15" i="14"/>
  <c r="J14" i="14"/>
  <c r="J8" i="14"/>
  <c r="G15" i="14"/>
  <c r="U20" i="14"/>
  <c r="N21" i="14"/>
  <c r="P11" i="14"/>
  <c r="Z22" i="14"/>
  <c r="M21" i="14"/>
  <c r="L19" i="14"/>
  <c r="X25" i="14"/>
  <c r="H22" i="14"/>
  <c r="K7" i="14"/>
  <c r="R20" i="14"/>
  <c r="F12" i="14"/>
  <c r="X19" i="14"/>
  <c r="T26" i="14"/>
  <c r="V9" i="14"/>
  <c r="H16" i="14"/>
  <c r="W23" i="14"/>
  <c r="D23" i="14"/>
  <c r="O23" i="14"/>
  <c r="Q24" i="14"/>
  <c r="E11" i="14"/>
  <c r="E10" i="14"/>
  <c r="E12" i="14"/>
  <c r="E13" i="14"/>
  <c r="G24" i="14"/>
  <c r="X24" i="14"/>
  <c r="I24" i="14"/>
  <c r="U24" i="14"/>
  <c r="N24" i="14"/>
  <c r="Z24" i="14"/>
  <c r="D20" i="14"/>
  <c r="I23" i="14"/>
  <c r="U23" i="14"/>
  <c r="I20" i="14"/>
  <c r="P23" i="14"/>
  <c r="P19" i="14"/>
  <c r="S16" i="14"/>
  <c r="Y23" i="14"/>
  <c r="V23" i="14"/>
  <c r="J15" i="14"/>
  <c r="C15" i="14"/>
  <c r="G14" i="14"/>
  <c r="T12" i="14"/>
  <c r="D14" i="14"/>
  <c r="L20" i="14"/>
  <c r="V25" i="14"/>
  <c r="S25" i="14"/>
  <c r="K12" i="14"/>
  <c r="L8" i="14"/>
  <c r="I16" i="14"/>
  <c r="U19" i="14"/>
  <c r="V20" i="14"/>
  <c r="H21" i="14"/>
  <c r="L15" i="14"/>
  <c r="J19" i="14"/>
  <c r="C18" i="14"/>
  <c r="Z12" i="14"/>
  <c r="Q15" i="14"/>
  <c r="M26" i="14"/>
  <c r="N26" i="14"/>
  <c r="P17" i="14"/>
  <c r="M8" i="14"/>
  <c r="P8" i="14"/>
  <c r="F7" i="14"/>
  <c r="D7" i="14"/>
  <c r="M15" i="14"/>
  <c r="W17" i="14"/>
  <c r="P21" i="14"/>
  <c r="F16" i="14"/>
  <c r="C13" i="14"/>
  <c r="D21" i="14"/>
  <c r="T16" i="14"/>
  <c r="J18" i="14"/>
  <c r="J7" i="14"/>
  <c r="I14" i="14"/>
  <c r="V13" i="14"/>
  <c r="Z10" i="14"/>
  <c r="C16" i="14"/>
  <c r="F26" i="14"/>
  <c r="X18" i="14"/>
  <c r="Y18" i="14"/>
  <c r="K22" i="14"/>
  <c r="K10" i="14"/>
  <c r="O17" i="14"/>
  <c r="X12" i="14"/>
  <c r="W14" i="14"/>
  <c r="H18" i="14"/>
  <c r="I13" i="14"/>
  <c r="Z21" i="14"/>
  <c r="I22" i="14"/>
  <c r="Y15" i="14"/>
  <c r="W10" i="14"/>
  <c r="Q22" i="14"/>
  <c r="T18" i="14"/>
  <c r="K11" i="14"/>
  <c r="Y8" i="14"/>
  <c r="Y12" i="14"/>
  <c r="C19" i="14"/>
  <c r="D8" i="14"/>
  <c r="W22" i="14"/>
  <c r="H13" i="14"/>
  <c r="Q9" i="14"/>
  <c r="L17" i="14"/>
  <c r="E15" i="14"/>
  <c r="E9" i="14"/>
  <c r="E18" i="14"/>
  <c r="E16" i="14"/>
  <c r="E25" i="14"/>
  <c r="W24" i="14"/>
  <c r="D24" i="14"/>
  <c r="L24" i="14"/>
  <c r="J24" i="14"/>
  <c r="M24" i="14"/>
  <c r="C24" i="14"/>
  <c r="C23" i="14"/>
  <c r="T23" i="14"/>
  <c r="F23" i="14"/>
  <c r="M23" i="14"/>
  <c r="S23" i="14"/>
  <c r="K25" i="14"/>
  <c r="M16" i="14"/>
  <c r="R23" i="14"/>
  <c r="N23" i="14"/>
  <c r="Z11" i="14"/>
  <c r="L22" i="14"/>
  <c r="H8" i="14"/>
  <c r="X21" i="14"/>
  <c r="U8" i="14"/>
  <c r="Z26" i="14"/>
  <c r="M17" i="14"/>
  <c r="K17" i="14"/>
  <c r="L14" i="14"/>
  <c r="I17" i="14"/>
  <c r="K13" i="14"/>
  <c r="N22" i="14"/>
  <c r="Q12" i="14"/>
  <c r="N9" i="14"/>
  <c r="F11" i="14"/>
  <c r="T19" i="14"/>
  <c r="Q11" i="14"/>
  <c r="H25" i="14"/>
  <c r="X15" i="14"/>
  <c r="K18" i="14"/>
  <c r="S8" i="14"/>
  <c r="Z20" i="14"/>
  <c r="P9" i="14"/>
  <c r="H26" i="14"/>
  <c r="Q18" i="14"/>
  <c r="H20" i="14"/>
  <c r="Y16" i="14"/>
  <c r="C17" i="14"/>
  <c r="M9" i="14"/>
  <c r="H11" i="14"/>
  <c r="G19" i="14"/>
  <c r="V16" i="14"/>
  <c r="M20" i="14"/>
  <c r="W9" i="14"/>
  <c r="I11" i="14"/>
  <c r="C14" i="14"/>
  <c r="M10" i="14"/>
  <c r="X11" i="14"/>
  <c r="S22" i="14"/>
  <c r="R13" i="14"/>
  <c r="S18" i="14"/>
  <c r="Z18" i="14"/>
  <c r="H7" i="14"/>
  <c r="R26" i="14"/>
  <c r="Z15" i="14"/>
  <c r="G20" i="14"/>
  <c r="M19" i="14"/>
  <c r="F18" i="14"/>
  <c r="Z17" i="14"/>
  <c r="M12" i="14"/>
  <c r="N8" i="14"/>
  <c r="H14" i="14"/>
  <c r="E19" i="14"/>
  <c r="E17" i="14"/>
  <c r="E26" i="14"/>
  <c r="E20" i="14"/>
  <c r="E14" i="14"/>
  <c r="T24" i="14"/>
  <c r="S24" i="14"/>
  <c r="R24" i="14"/>
  <c r="P24" i="14"/>
  <c r="F24" i="14"/>
  <c r="H24" i="14"/>
  <c r="U14" i="14"/>
  <c r="K23" i="14"/>
  <c r="H23" i="14"/>
  <c r="J23" i="14"/>
  <c r="X23" i="14"/>
  <c r="Q23" i="14"/>
  <c r="F13" i="14"/>
  <c r="L23" i="14"/>
  <c r="I19" i="14"/>
  <c r="Z14" i="14"/>
  <c r="T22" i="14"/>
  <c r="S21" i="14"/>
  <c r="L18" i="14"/>
  <c r="W16" i="14"/>
  <c r="Z8" i="14"/>
  <c r="C9" i="14"/>
  <c r="D22" i="14"/>
  <c r="Q26" i="14"/>
  <c r="Z16" i="14"/>
  <c r="R14" i="14"/>
  <c r="Y25" i="14"/>
  <c r="T20" i="14"/>
  <c r="W21" i="14"/>
  <c r="V19" i="14"/>
  <c r="I26" i="14"/>
  <c r="J17" i="14"/>
  <c r="R19" i="14"/>
  <c r="S19" i="14"/>
  <c r="F15" i="14"/>
  <c r="X20" i="14"/>
  <c r="T11" i="14"/>
  <c r="G13" i="14"/>
  <c r="W8" i="14"/>
  <c r="S10" i="14"/>
  <c r="F9" i="14"/>
  <c r="L21" i="14"/>
  <c r="L25" i="14"/>
  <c r="O12" i="14"/>
  <c r="N20" i="14"/>
  <c r="V17" i="14"/>
  <c r="H15" i="14"/>
  <c r="J11" i="14"/>
  <c r="X10" i="14"/>
  <c r="G25" i="14"/>
  <c r="D11" i="14"/>
  <c r="R22" i="14"/>
  <c r="J22" i="14"/>
  <c r="U18" i="14"/>
  <c r="I18" i="14"/>
  <c r="O20" i="14"/>
  <c r="K16" i="14"/>
  <c r="K21" i="14"/>
  <c r="T8" i="14"/>
  <c r="N14" i="14"/>
  <c r="F20" i="14"/>
  <c r="N11" i="14"/>
  <c r="X14" i="14"/>
  <c r="F19" i="14"/>
  <c r="U21" i="14"/>
  <c r="S13" i="14"/>
  <c r="N10" i="14"/>
  <c r="I15" i="14"/>
  <c r="D18" i="14"/>
  <c r="W11" i="14"/>
  <c r="R18" i="14"/>
  <c r="G17" i="14"/>
  <c r="K8" i="14"/>
  <c r="Q14" i="14"/>
  <c r="X9" i="14"/>
  <c r="U9" i="14"/>
  <c r="H9" i="14"/>
  <c r="T21" i="14"/>
  <c r="R17" i="14"/>
  <c r="M7" i="14"/>
  <c r="N25" i="14"/>
  <c r="W7" i="14"/>
  <c r="J25" i="14"/>
  <c r="O22" i="14"/>
  <c r="N18" i="14"/>
  <c r="Y17" i="14"/>
  <c r="M11" i="14"/>
  <c r="H19" i="14"/>
  <c r="U7" i="14"/>
  <c r="X13" i="14"/>
  <c r="U16" i="14"/>
  <c r="D19" i="14"/>
  <c r="R21" i="14"/>
  <c r="X17" i="14"/>
  <c r="O18" i="14"/>
  <c r="J20" i="14"/>
  <c r="O13" i="14"/>
  <c r="V12" i="14"/>
  <c r="S11" i="14"/>
  <c r="T17" i="14"/>
  <c r="M22" i="14"/>
  <c r="O15" i="14"/>
  <c r="C21" i="14"/>
  <c r="P13" i="14"/>
  <c r="I10" i="14"/>
  <c r="X8" i="14"/>
  <c r="F21" i="14"/>
  <c r="T14" i="14"/>
  <c r="D9" i="14"/>
  <c r="Q20" i="14"/>
  <c r="K9" i="14"/>
  <c r="U11" i="14"/>
  <c r="W12" i="14"/>
  <c r="G22" i="14"/>
  <c r="T13" i="14"/>
  <c r="G18" i="14"/>
  <c r="I8" i="14"/>
  <c r="V10" i="14"/>
  <c r="K14" i="14"/>
  <c r="G11" i="14"/>
  <c r="Q13" i="14"/>
  <c r="P16" i="14"/>
  <c r="Q19" i="14"/>
  <c r="Q10" i="14"/>
  <c r="G26" i="14"/>
  <c r="S26" i="14"/>
  <c r="C26" i="14"/>
  <c r="C22" i="14"/>
  <c r="Q25" i="14"/>
  <c r="W20" i="14"/>
  <c r="D12" i="14"/>
  <c r="Z23" i="14"/>
  <c r="T10" i="14"/>
  <c r="O24" i="14"/>
  <c r="V24" i="14"/>
  <c r="E21" i="14"/>
  <c r="M25" i="14"/>
  <c r="I25" i="14"/>
  <c r="W26" i="14"/>
  <c r="O26" i="14"/>
  <c r="D26" i="14"/>
  <c r="J26" i="14"/>
  <c r="C7" i="14"/>
  <c r="N7" i="14"/>
  <c r="R25" i="14"/>
  <c r="G7" i="14"/>
  <c r="Z25" i="14"/>
  <c r="D25" i="14"/>
  <c r="F25" i="14"/>
  <c r="K26" i="14"/>
  <c r="Y11" i="14"/>
  <c r="G9" i="14"/>
  <c r="C10" i="14"/>
  <c r="L16" i="14"/>
  <c r="L13" i="14"/>
  <c r="O9" i="14"/>
  <c r="J13" i="14"/>
  <c r="G12" i="14"/>
  <c r="Z19" i="14"/>
  <c r="Q16" i="14"/>
  <c r="V26" i="14"/>
  <c r="J12" i="14"/>
  <c r="N17" i="14"/>
  <c r="R11" i="14"/>
  <c r="R16" i="14"/>
  <c r="D16" i="14"/>
  <c r="F14" i="14"/>
  <c r="R12" i="14"/>
  <c r="R8" i="14"/>
  <c r="I9" i="14"/>
  <c r="D10" i="14"/>
  <c r="G16" i="14"/>
  <c r="U10" i="14"/>
  <c r="T9" i="14"/>
  <c r="G10" i="14"/>
  <c r="C12" i="14"/>
  <c r="R9" i="14"/>
  <c r="P12" i="14"/>
  <c r="Z9" i="14"/>
  <c r="O10" i="14"/>
  <c r="O11" i="14"/>
  <c r="W15" i="14"/>
  <c r="U12" i="14"/>
  <c r="J21" i="14"/>
  <c r="V21" i="14"/>
  <c r="R15" i="14"/>
  <c r="Q21" i="14"/>
  <c r="F17" i="14"/>
  <c r="O19" i="14"/>
  <c r="Q17" i="14"/>
  <c r="H17" i="14"/>
  <c r="V14" i="14"/>
  <c r="C11" i="14"/>
  <c r="U26" i="14"/>
  <c r="Y20" i="14"/>
  <c r="R10" i="14"/>
  <c r="Y13" i="14"/>
  <c r="L11" i="14"/>
  <c r="L26" i="14"/>
  <c r="Y24" i="14"/>
  <c r="E22" i="14"/>
  <c r="E23" i="14"/>
  <c r="E27" i="13"/>
  <c r="F27" i="14"/>
  <c r="C27" i="5"/>
  <c r="F27" i="13"/>
  <c r="G27" i="14"/>
  <c r="D27" i="5"/>
  <c r="H27" i="14"/>
  <c r="G27" i="13"/>
  <c r="E27" i="5"/>
  <c r="I27" i="14"/>
  <c r="H27" i="13"/>
  <c r="F27" i="5"/>
  <c r="J27" i="14"/>
  <c r="I27" i="13"/>
  <c r="G27" i="5"/>
  <c r="J27" i="13"/>
  <c r="K27" i="14"/>
  <c r="H27" i="5"/>
  <c r="K27" i="13"/>
  <c r="L27" i="14"/>
  <c r="I27" i="5"/>
  <c r="L27" i="13"/>
  <c r="M27" i="14"/>
  <c r="J27" i="5"/>
  <c r="N27" i="14"/>
  <c r="M27" i="13"/>
  <c r="K27" i="5"/>
  <c r="N27" i="13"/>
  <c r="O27" i="14"/>
  <c r="L27" i="5"/>
  <c r="P27" i="14"/>
  <c r="O27" i="13"/>
  <c r="M27" i="5"/>
  <c r="P27" i="13"/>
  <c r="Q27" i="14"/>
  <c r="N27" i="5"/>
  <c r="Q27" i="13"/>
  <c r="R27" i="14"/>
  <c r="O27" i="5"/>
  <c r="S27" i="14"/>
  <c r="R27" i="13"/>
  <c r="P27" i="5"/>
  <c r="S27" i="13"/>
  <c r="T27" i="14"/>
  <c r="Q27" i="5"/>
  <c r="U27" i="14"/>
  <c r="T27" i="13"/>
  <c r="R27" i="5"/>
  <c r="V27" i="14"/>
  <c r="U27" i="13"/>
  <c r="S27" i="5"/>
  <c r="Z27" i="1"/>
  <c r="V27" i="13"/>
  <c r="W27" i="14"/>
  <c r="T27" i="5"/>
  <c r="U27" i="5" l="1"/>
  <c r="W27" i="13"/>
  <c r="X27" i="14"/>
</calcChain>
</file>

<file path=xl/sharedStrings.xml><?xml version="1.0" encoding="utf-8"?>
<sst xmlns="http://schemas.openxmlformats.org/spreadsheetml/2006/main" count="109" uniqueCount="48">
  <si>
    <t>Player</t>
  </si>
  <si>
    <t>Gross</t>
  </si>
  <si>
    <t>HCP</t>
  </si>
  <si>
    <t>Gross ranking</t>
  </si>
  <si>
    <t>Net ranking</t>
  </si>
  <si>
    <t>Hole</t>
  </si>
  <si>
    <t>Par</t>
  </si>
  <si>
    <t xml:space="preserve"> </t>
  </si>
  <si>
    <t>Counter</t>
  </si>
  <si>
    <t>Rounds</t>
  </si>
  <si>
    <t>neto pomoč</t>
  </si>
  <si>
    <t>RB</t>
  </si>
  <si>
    <t>RN</t>
  </si>
  <si>
    <t>bruto pomoč</t>
  </si>
  <si>
    <t>Avtor:          Sašo Kranjc</t>
  </si>
  <si>
    <t>@ Sašo Kranjc</t>
  </si>
  <si>
    <t>HI 1</t>
  </si>
  <si>
    <t>HI 2</t>
  </si>
  <si>
    <t>Luknja</t>
  </si>
  <si>
    <t>Bruto</t>
  </si>
  <si>
    <t>Hcp igr</t>
  </si>
  <si>
    <t>Dame</t>
  </si>
  <si>
    <t>Moški</t>
  </si>
  <si>
    <t>Neto</t>
  </si>
  <si>
    <t>d</t>
  </si>
  <si>
    <t>m</t>
  </si>
  <si>
    <t>HI 3</t>
  </si>
  <si>
    <t>HI 4</t>
  </si>
  <si>
    <t>@Sašo K</t>
  </si>
  <si>
    <t>POZOR: najmanj trije v flajtu!</t>
  </si>
  <si>
    <t>Igralci</t>
  </si>
  <si>
    <t>Rang</t>
  </si>
  <si>
    <t>Golf igrišče Kranjska Gora</t>
  </si>
  <si>
    <t>Golf igrišče Kranjska Gora               Par</t>
  </si>
  <si>
    <t>Golf igrišče Kranjska Gora          Par</t>
  </si>
  <si>
    <t>Hribca 60+ 14.05.2022</t>
  </si>
  <si>
    <t>Sašo&amp;Boris&amp; Breda Jericijo</t>
  </si>
  <si>
    <t>Marko&amp;Andreja&amp;Nika</t>
  </si>
  <si>
    <t>Janez Zajc&amp;Janez Konte&amp;Jelka</t>
  </si>
  <si>
    <t>Niko&amp;Maja&amp;Irena</t>
  </si>
  <si>
    <t>Saša&amp;Cvetka&amp;Janez Saje</t>
  </si>
  <si>
    <t>Miha&amp;Nina&amp;Gal</t>
  </si>
  <si>
    <t>Breda&amp;Janko&amp;Emil&amp;Nada&amp;Marina</t>
  </si>
  <si>
    <t>Peter&amp;Braco&amp;Alenka</t>
  </si>
  <si>
    <t>Bojan&amp;Breda Konte&amp;Rado</t>
  </si>
  <si>
    <t>Vito&amp;Maja&amp;Grega</t>
  </si>
  <si>
    <t>Helena&amp;Andrej&amp;Mirjana</t>
  </si>
  <si>
    <t xml:space="preserve"> teksas scramble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</si>
</sst>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"/>
  </numFmts>
  <fonts count="27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1"/>
      <name val="Arial CE"/>
      <charset val="238"/>
    </font>
    <font>
      <sz val="22"/>
      <name val="Comic Sans MS"/>
      <family val="4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 CE"/>
      <charset val="238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1"/>
      <color theme="6" tint="0.59999389629810485"/>
      <name val="Calibri"/>
      <family val="2"/>
      <charset val="238"/>
      <scheme val="minor"/>
    </font>
    <font>
      <sz val="16"/>
      <color rgb="FFFF0000"/>
      <name val="Comic Sans MS"/>
      <family val="4"/>
      <charset val="238"/>
    </font>
    <font>
      <sz val="14"/>
      <color theme="1"/>
      <name val="Comic Sans MS"/>
      <family val="4"/>
      <charset val="238"/>
    </font>
    <font>
      <b/>
      <sz val="1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1" fillId="3" borderId="5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2" fillId="0" borderId="0" xfId="0" applyFont="1" applyBorder="1"/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164" fontId="0" fillId="3" borderId="5" xfId="0" applyNumberFormat="1" applyFill="1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0" fillId="5" borderId="3" xfId="0" applyFill="1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Border="1"/>
    <xf numFmtId="0" fontId="8" fillId="0" borderId="0" xfId="0" applyFont="1"/>
    <xf numFmtId="164" fontId="8" fillId="0" borderId="0" xfId="0" applyNumberFormat="1" applyFont="1" applyBorder="1"/>
    <xf numFmtId="164" fontId="8" fillId="0" borderId="0" xfId="0" applyNumberFormat="1" applyFont="1"/>
    <xf numFmtId="0" fontId="13" fillId="0" borderId="0" xfId="0" applyFont="1" applyBorder="1"/>
    <xf numFmtId="0" fontId="13" fillId="0" borderId="0" xfId="0" applyFont="1"/>
    <xf numFmtId="0" fontId="8" fillId="0" borderId="0" xfId="0" applyFont="1" applyFill="1" applyBorder="1"/>
    <xf numFmtId="0" fontId="14" fillId="2" borderId="4" xfId="0" applyFont="1" applyFill="1" applyBorder="1" applyAlignment="1" applyProtection="1">
      <alignment horizontal="center"/>
      <protection locked="0" hidden="1"/>
    </xf>
    <xf numFmtId="0" fontId="15" fillId="0" borderId="0" xfId="0" applyFont="1" applyBorder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0" fillId="3" borderId="4" xfId="0" applyFont="1" applyFill="1" applyBorder="1" applyAlignment="1" applyProtection="1">
      <alignment horizontal="center"/>
      <protection hidden="1"/>
    </xf>
    <xf numFmtId="0" fontId="6" fillId="0" borderId="0" xfId="0" applyFont="1"/>
    <xf numFmtId="0" fontId="16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2" fontId="11" fillId="3" borderId="4" xfId="0" applyNumberFormat="1" applyFont="1" applyFill="1" applyBorder="1" applyAlignment="1" applyProtection="1">
      <alignment horizontal="center"/>
      <protection hidden="1"/>
    </xf>
    <xf numFmtId="164" fontId="0" fillId="3" borderId="3" xfId="0" applyNumberFormat="1" applyFill="1" applyBorder="1" applyAlignment="1" applyProtection="1">
      <alignment horizontal="center"/>
      <protection hidden="1"/>
    </xf>
    <xf numFmtId="164" fontId="0" fillId="3" borderId="4" xfId="0" applyNumberFormat="1" applyFont="1" applyFill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15" fillId="0" borderId="0" xfId="0" quotePrefix="1" applyFont="1" applyBorder="1" applyAlignment="1" applyProtection="1">
      <alignment horizontal="left"/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12" fillId="0" borderId="0" xfId="0" applyFont="1" applyBorder="1" applyProtection="1">
      <protection hidden="1"/>
    </xf>
    <xf numFmtId="0" fontId="0" fillId="0" borderId="0" xfId="0" applyBorder="1" applyProtection="1"/>
    <xf numFmtId="0" fontId="14" fillId="2" borderId="4" xfId="0" applyFont="1" applyFill="1" applyBorder="1" applyAlignment="1" applyProtection="1">
      <alignment horizontal="center"/>
    </xf>
    <xf numFmtId="0" fontId="0" fillId="0" borderId="0" xfId="0" applyProtection="1"/>
    <xf numFmtId="0" fontId="6" fillId="0" borderId="0" xfId="0" applyFont="1" applyFill="1"/>
    <xf numFmtId="164" fontId="0" fillId="0" borderId="0" xfId="0" applyNumberFormat="1" applyAlignment="1">
      <alignment horizontal="center"/>
    </xf>
    <xf numFmtId="0" fontId="6" fillId="0" borderId="0" xfId="0" applyFont="1" applyFill="1" applyBorder="1" applyProtection="1">
      <protection hidden="1"/>
    </xf>
    <xf numFmtId="1" fontId="6" fillId="0" borderId="0" xfId="0" applyNumberFormat="1" applyFont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23" fillId="3" borderId="3" xfId="0" applyFont="1" applyFill="1" applyBorder="1" applyAlignment="1" applyProtection="1">
      <alignment horizont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1" fillId="6" borderId="5" xfId="0" applyFont="1" applyFill="1" applyBorder="1" applyAlignment="1" applyProtection="1">
      <alignment horizontal="center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6" fillId="0" borderId="0" xfId="0" applyFont="1" applyProtection="1"/>
    <xf numFmtId="0" fontId="0" fillId="0" borderId="0" xfId="0" applyAlignment="1" applyProtection="1">
      <alignment horizontal="center"/>
    </xf>
    <xf numFmtId="0" fontId="24" fillId="0" borderId="0" xfId="0" applyFont="1" applyBorder="1"/>
    <xf numFmtId="0" fontId="25" fillId="0" borderId="0" xfId="0" applyFont="1" applyBorder="1" applyAlignment="1">
      <alignment horizontal="left"/>
    </xf>
    <xf numFmtId="0" fontId="10" fillId="3" borderId="0" xfId="0" applyFont="1" applyFill="1" applyBorder="1" applyAlignment="1">
      <alignment horizontal="center"/>
    </xf>
    <xf numFmtId="0" fontId="15" fillId="0" borderId="0" xfId="0" quotePrefix="1" applyFont="1" applyBorder="1" applyAlignment="1" applyProtection="1">
      <alignment horizontal="center" wrapText="1"/>
      <protection hidden="1"/>
    </xf>
    <xf numFmtId="0" fontId="16" fillId="3" borderId="4" xfId="0" applyFont="1" applyFill="1" applyBorder="1" applyAlignment="1" applyProtection="1">
      <alignment horizontal="left" wrapText="1"/>
      <protection hidden="1"/>
    </xf>
    <xf numFmtId="164" fontId="6" fillId="3" borderId="3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/>
    <xf numFmtId="164" fontId="8" fillId="2" borderId="0" xfId="0" applyNumberFormat="1" applyFont="1" applyFill="1"/>
    <xf numFmtId="164" fontId="22" fillId="2" borderId="0" xfId="0" applyNumberFormat="1" applyFont="1" applyFill="1" applyAlignment="1">
      <alignment horizontal="left"/>
    </xf>
    <xf numFmtId="0" fontId="22" fillId="2" borderId="1" xfId="0" applyFont="1" applyFill="1" applyBorder="1" applyAlignment="1">
      <alignment horizontal="right"/>
    </xf>
    <xf numFmtId="0" fontId="17" fillId="2" borderId="0" xfId="0" applyFont="1" applyFill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15" xfId="0" applyFont="1" applyFill="1" applyBorder="1" applyAlignment="1">
      <alignment horizontal="right"/>
    </xf>
    <xf numFmtId="0" fontId="3" fillId="3" borderId="11" xfId="0" applyFont="1" applyFill="1" applyBorder="1" applyAlignment="1" applyProtection="1">
      <alignment horizontal="center"/>
      <protection hidden="1"/>
    </xf>
    <xf numFmtId="0" fontId="3" fillId="3" borderId="12" xfId="0" applyFont="1" applyFill="1" applyBorder="1" applyAlignment="1" applyProtection="1">
      <alignment horizontal="center"/>
      <protection hidden="1"/>
    </xf>
    <xf numFmtId="0" fontId="3" fillId="3" borderId="13" xfId="0" applyFont="1" applyFill="1" applyBorder="1" applyAlignment="1" applyProtection="1">
      <alignment horizontal="center"/>
      <protection hidden="1"/>
    </xf>
    <xf numFmtId="0" fontId="18" fillId="2" borderId="0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</xf>
    <xf numFmtId="0" fontId="20" fillId="2" borderId="7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7" xfId="0" applyFont="1" applyFill="1" applyBorder="1" applyAlignment="1" applyProtection="1">
      <alignment horizontal="center" vertical="center" wrapText="1"/>
      <protection hidden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21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4" fontId="5" fillId="2" borderId="10" xfId="0" applyNumberFormat="1" applyFont="1" applyFill="1" applyBorder="1" applyAlignment="1" applyProtection="1">
      <alignment horizontal="center" vertical="center"/>
      <protection hidden="1"/>
    </xf>
    <xf numFmtId="164" fontId="5" fillId="2" borderId="5" xfId="0" applyNumberFormat="1" applyFont="1" applyFill="1" applyBorder="1" applyAlignment="1" applyProtection="1">
      <alignment horizontal="center" vertical="center"/>
      <protection hidden="1"/>
    </xf>
    <xf numFmtId="164" fontId="26" fillId="0" borderId="0" xfId="0" applyNumberFormat="1" applyFont="1" applyBorder="1" applyAlignment="1" applyProtection="1">
      <alignment horizontal="left"/>
      <protection hidden="1"/>
    </xf>
    <xf numFmtId="0" fontId="2" fillId="3" borderId="4" xfId="0" applyFont="1" applyFill="1" applyBorder="1" applyAlignment="1" applyProtection="1">
      <alignment horizontal="left" wrapText="1"/>
      <protection hidden="1"/>
    </xf>
    <xf numFmtId="49" fontId="0" fillId="3" borderId="3" xfId="0" applyNumberFormat="1" applyFill="1" applyBorder="1" applyAlignment="1" applyProtection="1">
      <alignment horizontal="center"/>
      <protection hidden="1"/>
    </xf>
    <xf numFmtId="0" fontId="12" fillId="0" borderId="3" xfId="0" applyFont="1" applyFill="1" applyBorder="1" applyAlignment="1" applyProtection="1">
      <alignment horizontal="center"/>
      <protection hidden="1"/>
    </xf>
    <xf numFmtId="0" fontId="3" fillId="3" borderId="11" xfId="0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0" fontId="3" fillId="3" borderId="13" xfId="0" applyFont="1" applyFill="1" applyBorder="1" applyAlignment="1" applyProtection="1">
      <alignment horizontal="center"/>
    </xf>
  </cellXfs>
  <cellStyles count="2">
    <cellStyle name="Currency 2" xfId="1"/>
    <cellStyle name="Normal" xfId="0" builtinId="0"/>
  </cellStyles>
  <dxfs count="165"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0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auto="1"/>
      </font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ill>
        <patternFill>
          <bgColor theme="8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ill>
        <patternFill>
          <bgColor rgb="FFFF99FF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auto="1"/>
      </font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color theme="6" tint="0.59996337778862885"/>
      </font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FFFF99"/>
      <color rgb="FFFF99FF"/>
      <color rgb="FFFF99CC"/>
      <color rgb="FFFF9999"/>
      <color rgb="FFFFFFCC"/>
      <color rgb="FFFFFFFF"/>
      <color rgb="FFFFCCFF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H27"/>
  <sheetViews>
    <sheetView showGridLines="0" showRowColHeaders="0" tabSelected="1" zoomScaleNormal="100" workbookViewId="0">
      <pane ySplit="6" topLeftCell="A7" activePane="bottomLeft" state="frozen"/>
      <selection pane="bottomLeft" activeCell="F2" sqref="F2:W2"/>
    </sheetView>
  </sheetViews>
  <sheetFormatPr defaultRowHeight="15" x14ac:dyDescent="0.25"/>
  <cols>
    <col min="1" max="1" width="1.5703125" style="29" customWidth="1"/>
    <col min="2" max="2" width="5.5703125" style="29" hidden="1" customWidth="1"/>
    <col min="3" max="3" width="8.7109375" style="43" customWidth="1"/>
    <col min="4" max="4" width="36.7109375" style="15" bestFit="1" customWidth="1"/>
    <col min="5" max="5" width="9.7109375" hidden="1" customWidth="1"/>
    <col min="6" max="23" width="6.7109375" customWidth="1"/>
    <col min="24" max="24" width="7.7109375" style="1" customWidth="1"/>
    <col min="25" max="25" width="7.7109375" customWidth="1"/>
    <col min="26" max="26" width="8.7109375" style="19" customWidth="1"/>
  </cols>
  <sheetData>
    <row r="1" spans="2:34" ht="4.5" customHeight="1" thickBot="1" x14ac:dyDescent="0.3">
      <c r="B1" s="39"/>
      <c r="C1" s="41"/>
      <c r="D1" s="1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1"/>
      <c r="Y1" s="2"/>
      <c r="Z1" s="18"/>
      <c r="AA1" s="2"/>
      <c r="AB1" s="2"/>
      <c r="AC1" s="2"/>
      <c r="AD1" s="2"/>
      <c r="AE1" s="2"/>
      <c r="AF1" s="2"/>
      <c r="AG1" s="2"/>
      <c r="AH1" s="2"/>
    </row>
    <row r="2" spans="2:34" ht="33.75" thickBot="1" x14ac:dyDescent="0.65">
      <c r="B2" s="39"/>
      <c r="C2" s="41"/>
      <c r="D2" s="14"/>
      <c r="E2" s="2"/>
      <c r="F2" s="75" t="str">
        <f>score!$H$2 &amp; "   -   " &amp; "Neto rezultati"</f>
        <v>Hribca 60+ 14.05.2022   -   Neto rezultati</v>
      </c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  <c r="X2" s="11"/>
      <c r="Y2" s="2"/>
      <c r="Z2" s="18"/>
      <c r="AA2" s="2"/>
      <c r="AB2" s="2"/>
      <c r="AC2" s="2"/>
      <c r="AD2" s="2"/>
      <c r="AE2" s="2"/>
      <c r="AF2" s="2"/>
      <c r="AG2" s="2"/>
      <c r="AH2" s="2"/>
    </row>
    <row r="3" spans="2:34" ht="6.75" customHeight="1" x14ac:dyDescent="0.25">
      <c r="B3" s="39"/>
      <c r="C3" s="41"/>
      <c r="D3" s="1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"/>
      <c r="Y3" s="2"/>
      <c r="Z3" s="18"/>
      <c r="AA3" s="2"/>
      <c r="AB3" s="2"/>
      <c r="AC3" s="2"/>
      <c r="AD3" s="2"/>
      <c r="AE3" s="2"/>
      <c r="AF3" s="2"/>
      <c r="AG3" s="2"/>
      <c r="AH3" s="2"/>
    </row>
    <row r="4" spans="2:34" ht="21.75" customHeight="1" x14ac:dyDescent="0.4">
      <c r="B4" s="39"/>
      <c r="C4" s="41"/>
      <c r="D4" s="61" t="str">
        <f>'vnos rezultatov'!B2</f>
        <v xml:space="preserve"> teksas scramble</v>
      </c>
      <c r="E4" s="2"/>
      <c r="F4" s="78" t="s">
        <v>18</v>
      </c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35" t="s">
        <v>15</v>
      </c>
      <c r="Y4" s="2"/>
      <c r="Z4" s="18"/>
      <c r="AA4" s="2"/>
      <c r="AB4" s="2"/>
      <c r="AC4" s="2"/>
      <c r="AD4" s="2"/>
      <c r="AE4" s="2"/>
      <c r="AF4" s="2"/>
      <c r="AG4" s="2"/>
      <c r="AH4" s="2"/>
    </row>
    <row r="5" spans="2:34" ht="15.75" customHeight="1" x14ac:dyDescent="0.25">
      <c r="C5" s="85" t="s">
        <v>31</v>
      </c>
      <c r="D5" s="79" t="s">
        <v>30</v>
      </c>
      <c r="E5" s="81" t="s">
        <v>9</v>
      </c>
      <c r="F5" s="83">
        <v>1</v>
      </c>
      <c r="G5" s="83">
        <v>2</v>
      </c>
      <c r="H5" s="83">
        <v>3</v>
      </c>
      <c r="I5" s="83">
        <v>4</v>
      </c>
      <c r="J5" s="83">
        <v>5</v>
      </c>
      <c r="K5" s="83">
        <v>6</v>
      </c>
      <c r="L5" s="83">
        <v>7</v>
      </c>
      <c r="M5" s="83">
        <v>8</v>
      </c>
      <c r="N5" s="83">
        <v>9</v>
      </c>
      <c r="O5" s="83">
        <v>10</v>
      </c>
      <c r="P5" s="83">
        <v>11</v>
      </c>
      <c r="Q5" s="83">
        <v>12</v>
      </c>
      <c r="R5" s="83">
        <v>13</v>
      </c>
      <c r="S5" s="83">
        <v>14</v>
      </c>
      <c r="T5" s="83">
        <v>15</v>
      </c>
      <c r="U5" s="83">
        <v>16</v>
      </c>
      <c r="V5" s="83">
        <v>17</v>
      </c>
      <c r="W5" s="90">
        <v>18</v>
      </c>
      <c r="X5" s="87" t="s">
        <v>19</v>
      </c>
      <c r="Y5" s="88" t="s">
        <v>2</v>
      </c>
      <c r="Z5" s="89" t="s">
        <v>23</v>
      </c>
    </row>
    <row r="6" spans="2:34" ht="15.75" customHeight="1" x14ac:dyDescent="0.25">
      <c r="C6" s="86"/>
      <c r="D6" s="80"/>
      <c r="E6" s="82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91"/>
      <c r="X6" s="87"/>
      <c r="Y6" s="88"/>
      <c r="Z6" s="89"/>
    </row>
    <row r="7" spans="2:34" ht="17.25" x14ac:dyDescent="0.3">
      <c r="B7" s="40">
        <v>1</v>
      </c>
      <c r="C7" s="42">
        <f>VLOOKUP($B7,score!$C$7:$AD$26,3,FALSE)</f>
        <v>1</v>
      </c>
      <c r="D7" s="28" t="str">
        <f>VLOOKUP($B7,score!$C$7:$AD$26,4,FALSE)</f>
        <v>Miha&amp;Nina&amp;Gal</v>
      </c>
      <c r="E7" s="28">
        <f>VLOOKUP($B7,score!$C$7:$AD$26,5,FALSE)</f>
        <v>1</v>
      </c>
      <c r="F7" s="3">
        <f>VLOOKUP($B7,score!$C$7:$AB$26,6,FALSE)</f>
        <v>5</v>
      </c>
      <c r="G7" s="3">
        <f>VLOOKUP($B7,score!$C$7:$AB$26,7,FALSE)</f>
        <v>4</v>
      </c>
      <c r="H7" s="3">
        <f>VLOOKUP($B7,score!$C$7:$AB$26,8,FALSE)</f>
        <v>4</v>
      </c>
      <c r="I7" s="33">
        <f>VLOOKUP($B7,score!$C$7:$AB$26,9,FALSE)</f>
        <v>4</v>
      </c>
      <c r="J7" s="33">
        <f>VLOOKUP($B7,score!$C$7:$AB$26,10,FALSE)</f>
        <v>4</v>
      </c>
      <c r="K7" s="33">
        <f>VLOOKUP($B7,score!$C$7:$AB$26,11,FALSE)</f>
        <v>4</v>
      </c>
      <c r="L7" s="3">
        <f>VLOOKUP($B7,score!$C$7:$AB$26,12,FALSE)</f>
        <v>4</v>
      </c>
      <c r="M7" s="33">
        <f>VLOOKUP($B7,score!$C$7:$AB$26,13,FALSE)</f>
        <v>4</v>
      </c>
      <c r="N7" s="33">
        <f>VLOOKUP($B7,score!$C$7:$AB$26,14,FALSE)</f>
        <v>3</v>
      </c>
      <c r="O7" s="33">
        <f>VLOOKUP($B7,score!$C$7:$AB$26,15,FALSE)</f>
        <v>4</v>
      </c>
      <c r="P7" s="33">
        <f>VLOOKUP($B7,score!$C$7:$AB$26,16,FALSE)</f>
        <v>4</v>
      </c>
      <c r="Q7" s="33">
        <f>VLOOKUP($B7,score!$C$7:$AB$26,17,FALSE)</f>
        <v>2</v>
      </c>
      <c r="R7" s="33">
        <f>VLOOKUP($B7,score!$C$7:$AB$26,18,FALSE)</f>
        <v>4</v>
      </c>
      <c r="S7" s="33">
        <f>VLOOKUP($B7,score!$C$7:$AB$26,19,FALSE)</f>
        <v>5</v>
      </c>
      <c r="T7" s="33">
        <f>VLOOKUP($B7,score!$C$7:$AB$26,20,FALSE)</f>
        <v>4</v>
      </c>
      <c r="U7" s="33">
        <f>VLOOKUP($B7,score!$C$7:$AB$26,21,FALSE)</f>
        <v>2</v>
      </c>
      <c r="V7" s="33">
        <f>VLOOKUP($B7,score!$C$7:$AB$26,22,FALSE)</f>
        <v>5</v>
      </c>
      <c r="W7" s="33">
        <f>VLOOKUP($B7,score!$C$7:$AB$26,23,FALSE)</f>
        <v>3</v>
      </c>
      <c r="X7" s="26">
        <f>VLOOKUP($B7,score!$C$7:$AD$26,25,FALSE)</f>
        <v>69.0000012</v>
      </c>
      <c r="Y7" s="32">
        <f>VLOOKUP($B7,score!$C$7:$AD$26,26,FALSE)</f>
        <v>28</v>
      </c>
      <c r="Z7" s="30">
        <f>VLOOKUP($B7,score!$C$7:$AD$26,28,FALSE)</f>
        <v>41.0000012</v>
      </c>
    </row>
    <row r="8" spans="2:34" ht="17.25" x14ac:dyDescent="0.3">
      <c r="B8" s="40">
        <v>2</v>
      </c>
      <c r="C8" s="42">
        <f>VLOOKUP($B8,score!$C$7:$AD$26,3,FALSE)</f>
        <v>2</v>
      </c>
      <c r="D8" s="64" t="str">
        <f>VLOOKUP($B8,score!$C$7:$AD$26,4,FALSE)</f>
        <v>Saša&amp;Cvetka&amp;Janez Saje</v>
      </c>
      <c r="E8" s="28">
        <f>VLOOKUP($B8,score!$C$7:$AD$26,5,FALSE)</f>
        <v>1</v>
      </c>
      <c r="F8" s="51">
        <f>VLOOKUP($B8,score!$C$7:$AB$26,6,FALSE)</f>
        <v>4</v>
      </c>
      <c r="G8" s="3">
        <f>VLOOKUP($B8,score!$C$7:$AB$26,7,FALSE)</f>
        <v>3</v>
      </c>
      <c r="H8" s="3">
        <f>VLOOKUP($B8,score!$C$7:$AB$26,8,FALSE)</f>
        <v>4</v>
      </c>
      <c r="I8" s="51">
        <f>VLOOKUP($B8,score!$C$7:$AB$26,9,FALSE)</f>
        <v>4</v>
      </c>
      <c r="J8" s="51">
        <f>VLOOKUP($B8,score!$C$7:$AB$26,10,FALSE)</f>
        <v>4</v>
      </c>
      <c r="K8" s="51">
        <f>VLOOKUP($B8,score!$C$7:$AB$26,11,FALSE)</f>
        <v>5</v>
      </c>
      <c r="L8" s="3">
        <f>VLOOKUP($B8,score!$C$7:$AB$26,12,FALSE)</f>
        <v>4</v>
      </c>
      <c r="M8" s="51">
        <f>VLOOKUP($B8,score!$C$7:$AB$26,13,FALSE)</f>
        <v>5</v>
      </c>
      <c r="N8" s="33">
        <f>VLOOKUP($B8,score!$C$7:$AB$26,14,FALSE)</f>
        <v>3</v>
      </c>
      <c r="O8" s="51">
        <f>VLOOKUP($B8,score!$C$7:$AB$26,15,FALSE)</f>
        <v>4</v>
      </c>
      <c r="P8" s="33">
        <f>VLOOKUP($B8,score!$C$7:$AB$26,16,FALSE)</f>
        <v>3</v>
      </c>
      <c r="Q8" s="33">
        <f>VLOOKUP($B8,score!$C$7:$AB$26,17,FALSE)</f>
        <v>3</v>
      </c>
      <c r="R8" s="51">
        <f>VLOOKUP($B8,score!$C$7:$AB$26,18,FALSE)</f>
        <v>6</v>
      </c>
      <c r="S8" s="51">
        <f>VLOOKUP($B8,score!$C$7:$AB$26,19,FALSE)</f>
        <v>5</v>
      </c>
      <c r="T8" s="51">
        <f>VLOOKUP($B8,score!$C$7:$AB$26,20,FALSE)</f>
        <v>6</v>
      </c>
      <c r="U8" s="33">
        <f>VLOOKUP($B8,score!$C$7:$AB$26,21,FALSE)</f>
        <v>3</v>
      </c>
      <c r="V8" s="51">
        <f>VLOOKUP($B8,score!$C$7:$AB$26,22,FALSE)</f>
        <v>4</v>
      </c>
      <c r="W8" s="33">
        <f>VLOOKUP($B8,score!$C$7:$AB$26,23,FALSE)</f>
        <v>3</v>
      </c>
      <c r="X8" s="26">
        <f>VLOOKUP($B8,score!$C$7:$AD$26,25,FALSE)</f>
        <v>73.000001100000006</v>
      </c>
      <c r="Y8" s="32">
        <f>VLOOKUP($B8,score!$C$7:$AD$26,26,FALSE)</f>
        <v>27.8</v>
      </c>
      <c r="Z8" s="30">
        <f>VLOOKUP($B8,score!$C$7:$AD$26,28,FALSE)</f>
        <v>45.200001100000001</v>
      </c>
    </row>
    <row r="9" spans="2:34" ht="17.25" x14ac:dyDescent="0.3">
      <c r="B9" s="40">
        <v>3</v>
      </c>
      <c r="C9" s="42">
        <f>VLOOKUP($B9,score!$C$7:$AD$26,3,FALSE)</f>
        <v>3</v>
      </c>
      <c r="D9" s="64" t="str">
        <f>VLOOKUP($B9,score!$C$7:$AD$26,4,FALSE)</f>
        <v>Marko&amp;Andreja&amp;Nika</v>
      </c>
      <c r="E9" s="28">
        <f>VLOOKUP($B9,score!$C$7:$AD$26,5,FALSE)</f>
        <v>1</v>
      </c>
      <c r="F9" s="3">
        <f>VLOOKUP($B9,score!$C$7:$AB$26,6,FALSE)</f>
        <v>4</v>
      </c>
      <c r="G9" s="3">
        <f>VLOOKUP($B9,score!$C$7:$AB$26,7,FALSE)</f>
        <v>5</v>
      </c>
      <c r="H9" s="3">
        <f>VLOOKUP($B9,score!$C$7:$AB$26,8,FALSE)</f>
        <v>3</v>
      </c>
      <c r="I9" s="33">
        <f>VLOOKUP($B9,score!$C$7:$AB$26,9,FALSE)</f>
        <v>4</v>
      </c>
      <c r="J9" s="33">
        <f>VLOOKUP($B9,score!$C$7:$AB$26,10,FALSE)</f>
        <v>4</v>
      </c>
      <c r="K9" s="33">
        <f>VLOOKUP($B9,score!$C$7:$AB$26,11,FALSE)</f>
        <v>4</v>
      </c>
      <c r="L9" s="3">
        <f>VLOOKUP($B9,score!$C$7:$AB$26,12,FALSE)</f>
        <v>3</v>
      </c>
      <c r="M9" s="33">
        <f>VLOOKUP($B9,score!$C$7:$AB$26,13,FALSE)</f>
        <v>4</v>
      </c>
      <c r="N9" s="33">
        <f>VLOOKUP($B9,score!$C$7:$AB$26,14,FALSE)</f>
        <v>3</v>
      </c>
      <c r="O9" s="33">
        <f>VLOOKUP($B9,score!$C$7:$AB$26,15,FALSE)</f>
        <v>4</v>
      </c>
      <c r="P9" s="33">
        <f>VLOOKUP($B9,score!$C$7:$AB$26,16,FALSE)</f>
        <v>3</v>
      </c>
      <c r="Q9" s="33">
        <f>VLOOKUP($B9,score!$C$7:$AB$26,17,FALSE)</f>
        <v>3</v>
      </c>
      <c r="R9" s="33">
        <f>VLOOKUP($B9,score!$C$7:$AB$26,18,FALSE)</f>
        <v>4</v>
      </c>
      <c r="S9" s="33">
        <f>VLOOKUP($B9,score!$C$7:$AB$26,19,FALSE)</f>
        <v>4</v>
      </c>
      <c r="T9" s="33">
        <f>VLOOKUP($B9,score!$C$7:$AB$26,20,FALSE)</f>
        <v>3</v>
      </c>
      <c r="U9" s="33">
        <f>VLOOKUP($B9,score!$C$7:$AB$26,21,FALSE)</f>
        <v>2</v>
      </c>
      <c r="V9" s="33">
        <f>VLOOKUP($B9,score!$C$7:$AB$26,22,FALSE)</f>
        <v>4</v>
      </c>
      <c r="W9" s="33">
        <f>VLOOKUP($B9,score!$C$7:$AB$26,23,FALSE)</f>
        <v>4</v>
      </c>
      <c r="X9" s="26">
        <f>VLOOKUP($B9,score!$C$7:$AD$26,25,FALSE)</f>
        <v>65.000000799999995</v>
      </c>
      <c r="Y9" s="32">
        <f>VLOOKUP($B9,score!$C$7:$AD$26,26,FALSE)</f>
        <v>19.2</v>
      </c>
      <c r="Z9" s="30">
        <f>VLOOKUP($B9,score!$C$7:$AD$26,28,FALSE)</f>
        <v>45.800000799999999</v>
      </c>
    </row>
    <row r="10" spans="2:34" ht="17.25" x14ac:dyDescent="0.3">
      <c r="B10" s="40">
        <v>4</v>
      </c>
      <c r="C10" s="42">
        <f>VLOOKUP($B10,score!$C$7:$AD$26,3,FALSE)</f>
        <v>4</v>
      </c>
      <c r="D10" s="64" t="str">
        <f>VLOOKUP($B10,score!$C$7:$AD$26,4,FALSE)</f>
        <v>Peter&amp;Braco&amp;Alenka</v>
      </c>
      <c r="E10" s="28">
        <f>VLOOKUP($B10,score!$C$7:$AD$26,5,FALSE)</f>
        <v>1</v>
      </c>
      <c r="F10" s="3">
        <f>VLOOKUP($B10,score!$C$7:$AB$26,6,FALSE)</f>
        <v>4</v>
      </c>
      <c r="G10" s="3">
        <f>VLOOKUP($B10,score!$C$7:$AB$26,7,FALSE)</f>
        <v>3</v>
      </c>
      <c r="H10" s="3">
        <f>VLOOKUP($B10,score!$C$7:$AB$26,8,FALSE)</f>
        <v>4</v>
      </c>
      <c r="I10" s="33">
        <f>VLOOKUP($B10,score!$C$7:$AB$26,9,FALSE)</f>
        <v>5</v>
      </c>
      <c r="J10" s="33">
        <f>VLOOKUP($B10,score!$C$7:$AB$26,10,FALSE)</f>
        <v>5</v>
      </c>
      <c r="K10" s="33">
        <f>VLOOKUP($B10,score!$C$7:$AB$26,11,FALSE)</f>
        <v>4</v>
      </c>
      <c r="L10" s="3">
        <f>VLOOKUP($B10,score!$C$7:$AB$26,12,FALSE)</f>
        <v>4</v>
      </c>
      <c r="M10" s="33">
        <f>VLOOKUP($B10,score!$C$7:$AB$26,13,FALSE)</f>
        <v>4</v>
      </c>
      <c r="N10" s="33">
        <f>VLOOKUP($B10,score!$C$7:$AB$26,14,FALSE)</f>
        <v>3</v>
      </c>
      <c r="O10" s="33">
        <f>VLOOKUP($B10,score!$C$7:$AB$26,15,FALSE)</f>
        <v>5</v>
      </c>
      <c r="P10" s="33">
        <f>VLOOKUP($B10,score!$C$7:$AB$26,16,FALSE)</f>
        <v>3</v>
      </c>
      <c r="Q10" s="33">
        <f>VLOOKUP($B10,score!$C$7:$AB$26,17,FALSE)</f>
        <v>4</v>
      </c>
      <c r="R10" s="33">
        <f>VLOOKUP($B10,score!$C$7:$AB$26,18,FALSE)</f>
        <v>5</v>
      </c>
      <c r="S10" s="33">
        <f>VLOOKUP($B10,score!$C$7:$AB$26,19,FALSE)</f>
        <v>4</v>
      </c>
      <c r="T10" s="33">
        <f>VLOOKUP($B10,score!$C$7:$AB$26,20,FALSE)</f>
        <v>4</v>
      </c>
      <c r="U10" s="33">
        <f>VLOOKUP($B10,score!$C$7:$AB$26,21,FALSE)</f>
        <v>3</v>
      </c>
      <c r="V10" s="33">
        <f>VLOOKUP($B10,score!$C$7:$AB$26,22,FALSE)</f>
        <v>5</v>
      </c>
      <c r="W10" s="33">
        <f>VLOOKUP($B10,score!$C$7:$AB$26,23,FALSE)</f>
        <v>3</v>
      </c>
      <c r="X10" s="26">
        <f>VLOOKUP($B10,score!$C$7:$AD$26,25,FALSE)</f>
        <v>72.000001400000002</v>
      </c>
      <c r="Y10" s="32">
        <f>VLOOKUP($B10,score!$C$7:$AD$26,26,FALSE)</f>
        <v>25.1</v>
      </c>
      <c r="Z10" s="30">
        <f>VLOOKUP($B10,score!$C$7:$AD$26,28,FALSE)</f>
        <v>46.900001400000001</v>
      </c>
    </row>
    <row r="11" spans="2:34" ht="17.25" x14ac:dyDescent="0.3">
      <c r="B11" s="40">
        <v>5</v>
      </c>
      <c r="C11" s="42">
        <f>VLOOKUP($B11,score!$C$7:$AD$26,3,FALSE)</f>
        <v>5</v>
      </c>
      <c r="D11" s="64" t="str">
        <f>VLOOKUP($B11,score!$C$7:$AD$26,4,FALSE)</f>
        <v>Bojan&amp;Breda Konte&amp;Rado</v>
      </c>
      <c r="E11" s="28">
        <f>VLOOKUP($B11,score!$C$7:$AD$26,5,FALSE)</f>
        <v>1</v>
      </c>
      <c r="F11" s="3">
        <f>VLOOKUP($B11,score!$C$7:$AB$26,6,FALSE)</f>
        <v>3</v>
      </c>
      <c r="G11" s="3">
        <f>VLOOKUP($B11,score!$C$7:$AB$26,7,FALSE)</f>
        <v>3</v>
      </c>
      <c r="H11" s="3">
        <f>VLOOKUP($B11,score!$C$7:$AB$26,8,FALSE)</f>
        <v>4</v>
      </c>
      <c r="I11" s="33">
        <f>VLOOKUP($B11,score!$C$7:$AB$26,9,FALSE)</f>
        <v>5</v>
      </c>
      <c r="J11" s="33">
        <f>VLOOKUP($B11,score!$C$7:$AB$26,10,FALSE)</f>
        <v>5</v>
      </c>
      <c r="K11" s="33">
        <f>VLOOKUP($B11,score!$C$7:$AB$26,11,FALSE)</f>
        <v>4</v>
      </c>
      <c r="L11" s="3">
        <f>VLOOKUP($B11,score!$C$7:$AB$26,12,FALSE)</f>
        <v>2</v>
      </c>
      <c r="M11" s="33">
        <f>VLOOKUP($B11,score!$C$7:$AB$26,13,FALSE)</f>
        <v>4</v>
      </c>
      <c r="N11" s="33">
        <f>VLOOKUP($B11,score!$C$7:$AB$26,14,FALSE)</f>
        <v>2</v>
      </c>
      <c r="O11" s="33">
        <f>VLOOKUP($B11,score!$C$7:$AB$26,15,FALSE)</f>
        <v>5</v>
      </c>
      <c r="P11" s="33">
        <f>VLOOKUP($B11,score!$C$7:$AB$26,16,FALSE)</f>
        <v>3</v>
      </c>
      <c r="Q11" s="33">
        <f>VLOOKUP($B11,score!$C$7:$AB$26,17,FALSE)</f>
        <v>3</v>
      </c>
      <c r="R11" s="33">
        <f>VLOOKUP($B11,score!$C$7:$AB$26,18,FALSE)</f>
        <v>6</v>
      </c>
      <c r="S11" s="33">
        <f>VLOOKUP($B11,score!$C$7:$AB$26,19,FALSE)</f>
        <v>4</v>
      </c>
      <c r="T11" s="33">
        <f>VLOOKUP($B11,score!$C$7:$AB$26,20,FALSE)</f>
        <v>4</v>
      </c>
      <c r="U11" s="33">
        <f>VLOOKUP($B11,score!$C$7:$AB$26,21,FALSE)</f>
        <v>3</v>
      </c>
      <c r="V11" s="33">
        <f>VLOOKUP($B11,score!$C$7:$AB$26,22,FALSE)</f>
        <v>6</v>
      </c>
      <c r="W11" s="33">
        <f>VLOOKUP($B11,score!$C$7:$AB$26,23,FALSE)</f>
        <v>2</v>
      </c>
      <c r="X11" s="26">
        <f>VLOOKUP($B11,score!$C$7:$AD$26,25,FALSE)</f>
        <v>68.000001800000007</v>
      </c>
      <c r="Y11" s="32">
        <f>VLOOKUP($B11,score!$C$7:$AD$26,26,FALSE)</f>
        <v>17.3</v>
      </c>
      <c r="Z11" s="30">
        <f>VLOOKUP($B11,score!$C$7:$AD$26,28,FALSE)</f>
        <v>50.700001800000003</v>
      </c>
    </row>
    <row r="12" spans="2:34" ht="17.25" x14ac:dyDescent="0.3">
      <c r="B12" s="40">
        <v>6</v>
      </c>
      <c r="C12" s="42">
        <f>VLOOKUP($B12,score!$C$7:$AD$26,3,FALSE)</f>
        <v>6</v>
      </c>
      <c r="D12" s="64" t="str">
        <f>VLOOKUP($B12,score!$C$7:$AD$26,4,FALSE)</f>
        <v>Helena&amp;Andrej&amp;Mirjana</v>
      </c>
      <c r="E12" s="28">
        <f>VLOOKUP($B12,score!$C$7:$AD$26,5,FALSE)</f>
        <v>1</v>
      </c>
      <c r="F12" s="3">
        <f>VLOOKUP($B12,score!$C$7:$AB$26,6,FALSE)</f>
        <v>4</v>
      </c>
      <c r="G12" s="3">
        <f>VLOOKUP($B12,score!$C$7:$AB$26,7,FALSE)</f>
        <v>3</v>
      </c>
      <c r="H12" s="3">
        <f>VLOOKUP($B12,score!$C$7:$AB$26,8,FALSE)</f>
        <v>3</v>
      </c>
      <c r="I12" s="33">
        <f>VLOOKUP($B12,score!$C$7:$AB$26,9,FALSE)</f>
        <v>4</v>
      </c>
      <c r="J12" s="33">
        <f>VLOOKUP($B12,score!$C$7:$AB$26,10,FALSE)</f>
        <v>4</v>
      </c>
      <c r="K12" s="33">
        <f>VLOOKUP($B12,score!$C$7:$AB$26,11,FALSE)</f>
        <v>5</v>
      </c>
      <c r="L12" s="3">
        <f>VLOOKUP($B12,score!$C$7:$AB$26,12,FALSE)</f>
        <v>3</v>
      </c>
      <c r="M12" s="33">
        <f>VLOOKUP($B12,score!$C$7:$AB$26,13,FALSE)</f>
        <v>5</v>
      </c>
      <c r="N12" s="33">
        <f>VLOOKUP($B12,score!$C$7:$AB$26,14,FALSE)</f>
        <v>3</v>
      </c>
      <c r="O12" s="33">
        <f>VLOOKUP($B12,score!$C$7:$AB$26,15,FALSE)</f>
        <v>5</v>
      </c>
      <c r="P12" s="33">
        <f>VLOOKUP($B12,score!$C$7:$AB$26,16,FALSE)</f>
        <v>4</v>
      </c>
      <c r="Q12" s="33">
        <f>VLOOKUP($B12,score!$C$7:$AB$26,17,FALSE)</f>
        <v>3</v>
      </c>
      <c r="R12" s="33">
        <f>VLOOKUP($B12,score!$C$7:$AB$26,18,FALSE)</f>
        <v>4</v>
      </c>
      <c r="S12" s="33">
        <f>VLOOKUP($B12,score!$C$7:$AB$26,19,FALSE)</f>
        <v>3</v>
      </c>
      <c r="T12" s="33">
        <f>VLOOKUP($B12,score!$C$7:$AB$26,20,FALSE)</f>
        <v>5</v>
      </c>
      <c r="U12" s="33">
        <f>VLOOKUP($B12,score!$C$7:$AB$26,21,FALSE)</f>
        <v>3</v>
      </c>
      <c r="V12" s="33">
        <f>VLOOKUP($B12,score!$C$7:$AB$26,22,FALSE)</f>
        <v>4</v>
      </c>
      <c r="W12" s="33">
        <f>VLOOKUP($B12,score!$C$7:$AB$26,23,FALSE)</f>
        <v>3</v>
      </c>
      <c r="X12" s="26">
        <f>VLOOKUP($B12,score!$C$7:$AD$26,25,FALSE)</f>
        <v>68.000001699999999</v>
      </c>
      <c r="Y12" s="32">
        <f>VLOOKUP($B12,score!$C$7:$AD$26,26,FALSE)</f>
        <v>17.2</v>
      </c>
      <c r="Z12" s="30">
        <f>VLOOKUP($B12,score!$C$7:$AD$26,28,FALSE)</f>
        <v>50.800001699999996</v>
      </c>
    </row>
    <row r="13" spans="2:34" ht="17.25" x14ac:dyDescent="0.3">
      <c r="B13" s="40">
        <v>7</v>
      </c>
      <c r="C13" s="42">
        <f>VLOOKUP($B13,score!$C$7:$AD$26,3,FALSE)</f>
        <v>7</v>
      </c>
      <c r="D13" s="64" t="str">
        <f>VLOOKUP($B13,score!$C$7:$AD$26,4,FALSE)</f>
        <v>Niko&amp;Maja&amp;Irena</v>
      </c>
      <c r="E13" s="28">
        <f>VLOOKUP($B13,score!$C$7:$AD$26,5,FALSE)</f>
        <v>1</v>
      </c>
      <c r="F13" s="3">
        <f>VLOOKUP($B13,score!$C$7:$AB$26,6,FALSE)</f>
        <v>4</v>
      </c>
      <c r="G13" s="3">
        <f>VLOOKUP($B13,score!$C$7:$AB$26,7,FALSE)</f>
        <v>3</v>
      </c>
      <c r="H13" s="3">
        <f>VLOOKUP($B13,score!$C$7:$AB$26,8,FALSE)</f>
        <v>2</v>
      </c>
      <c r="I13" s="33">
        <f>VLOOKUP($B13,score!$C$7:$AB$26,9,FALSE)</f>
        <v>4</v>
      </c>
      <c r="J13" s="33">
        <f>VLOOKUP($B13,score!$C$7:$AB$26,10,FALSE)</f>
        <v>4</v>
      </c>
      <c r="K13" s="33">
        <f>VLOOKUP($B13,score!$C$7:$AB$26,11,FALSE)</f>
        <v>5</v>
      </c>
      <c r="L13" s="3">
        <f>VLOOKUP($B13,score!$C$7:$AB$26,12,FALSE)</f>
        <v>3</v>
      </c>
      <c r="M13" s="33">
        <f>VLOOKUP($B13,score!$C$7:$AB$26,13,FALSE)</f>
        <v>4</v>
      </c>
      <c r="N13" s="33">
        <f>VLOOKUP($B13,score!$C$7:$AB$26,14,FALSE)</f>
        <v>3</v>
      </c>
      <c r="O13" s="33">
        <f>VLOOKUP($B13,score!$C$7:$AB$26,15,FALSE)</f>
        <v>4</v>
      </c>
      <c r="P13" s="33">
        <f>VLOOKUP($B13,score!$C$7:$AB$26,16,FALSE)</f>
        <v>3</v>
      </c>
      <c r="Q13" s="33">
        <f>VLOOKUP($B13,score!$C$7:$AB$26,17,FALSE)</f>
        <v>4</v>
      </c>
      <c r="R13" s="33">
        <f>VLOOKUP($B13,score!$C$7:$AB$26,18,FALSE)</f>
        <v>4</v>
      </c>
      <c r="S13" s="33">
        <f>VLOOKUP($B13,score!$C$7:$AB$26,19,FALSE)</f>
        <v>5</v>
      </c>
      <c r="T13" s="33">
        <f>VLOOKUP($B13,score!$C$7:$AB$26,20,FALSE)</f>
        <v>5</v>
      </c>
      <c r="U13" s="33">
        <f>VLOOKUP($B13,score!$C$7:$AB$26,21,FALSE)</f>
        <v>3</v>
      </c>
      <c r="V13" s="33">
        <f>VLOOKUP($B13,score!$C$7:$AB$26,22,FALSE)</f>
        <v>4</v>
      </c>
      <c r="W13" s="33">
        <f>VLOOKUP($B13,score!$C$7:$AB$26,23,FALSE)</f>
        <v>3</v>
      </c>
      <c r="X13" s="26">
        <f>VLOOKUP($B13,score!$C$7:$AD$26,25,FALSE)</f>
        <v>67.000000999999997</v>
      </c>
      <c r="Y13" s="32">
        <f>VLOOKUP($B13,score!$C$7:$AD$26,26,FALSE)</f>
        <v>16.100000000000001</v>
      </c>
      <c r="Z13" s="30">
        <f>VLOOKUP($B13,score!$C$7:$AD$26,28,FALSE)</f>
        <v>50.900000999999996</v>
      </c>
    </row>
    <row r="14" spans="2:34" ht="17.25" x14ac:dyDescent="0.3">
      <c r="B14" s="40">
        <v>8</v>
      </c>
      <c r="C14" s="42">
        <f>VLOOKUP($B14,score!$C$7:$AD$26,3,FALSE)</f>
        <v>8</v>
      </c>
      <c r="D14" s="64" t="str">
        <f>VLOOKUP($B14,score!$C$7:$AD$26,4,FALSE)</f>
        <v>Breda&amp;Janko&amp;Emil&amp;Nada&amp;Marina</v>
      </c>
      <c r="E14" s="28">
        <f>VLOOKUP($B14,score!$C$7:$AD$26,5,FALSE)</f>
        <v>1</v>
      </c>
      <c r="F14" s="3">
        <f>VLOOKUP($B14,score!$C$7:$AB$26,6,FALSE)</f>
        <v>6</v>
      </c>
      <c r="G14" s="3">
        <f>VLOOKUP($B14,score!$C$7:$AB$26,7,FALSE)</f>
        <v>4</v>
      </c>
      <c r="H14" s="3">
        <f>VLOOKUP($B14,score!$C$7:$AB$26,8,FALSE)</f>
        <v>6</v>
      </c>
      <c r="I14" s="33">
        <f>VLOOKUP($B14,score!$C$7:$AB$26,9,FALSE)</f>
        <v>4</v>
      </c>
      <c r="J14" s="33">
        <f>VLOOKUP($B14,score!$C$7:$AB$26,10,FALSE)</f>
        <v>5</v>
      </c>
      <c r="K14" s="33">
        <f>VLOOKUP($B14,score!$C$7:$AB$26,11,FALSE)</f>
        <v>5</v>
      </c>
      <c r="L14" s="3">
        <f>VLOOKUP($B14,score!$C$7:$AB$26,12,FALSE)</f>
        <v>3</v>
      </c>
      <c r="M14" s="33">
        <f>VLOOKUP($B14,score!$C$7:$AB$26,13,FALSE)</f>
        <v>4</v>
      </c>
      <c r="N14" s="33">
        <f>VLOOKUP($B14,score!$C$7:$AB$26,14,FALSE)</f>
        <v>3</v>
      </c>
      <c r="O14" s="33">
        <f>VLOOKUP($B14,score!$C$7:$AB$26,15,FALSE)</f>
        <v>4</v>
      </c>
      <c r="P14" s="33">
        <f>VLOOKUP($B14,score!$C$7:$AB$26,16,FALSE)</f>
        <v>3</v>
      </c>
      <c r="Q14" s="33">
        <f>VLOOKUP($B14,score!$C$7:$AB$26,17,FALSE)</f>
        <v>5</v>
      </c>
      <c r="R14" s="33">
        <f>VLOOKUP($B14,score!$C$7:$AB$26,18,FALSE)</f>
        <v>5</v>
      </c>
      <c r="S14" s="33">
        <f>VLOOKUP($B14,score!$C$7:$AB$26,19,FALSE)</f>
        <v>6</v>
      </c>
      <c r="T14" s="33">
        <f>VLOOKUP($B14,score!$C$7:$AB$26,20,FALSE)</f>
        <v>4</v>
      </c>
      <c r="U14" s="33">
        <f>VLOOKUP($B14,score!$C$7:$AB$26,21,FALSE)</f>
        <v>4</v>
      </c>
      <c r="V14" s="33">
        <f>VLOOKUP($B14,score!$C$7:$AB$26,22,FALSE)</f>
        <v>5</v>
      </c>
      <c r="W14" s="33">
        <f>VLOOKUP($B14,score!$C$7:$AB$26,23,FALSE)</f>
        <v>3</v>
      </c>
      <c r="X14" s="26">
        <f>VLOOKUP($B14,score!$C$7:$AD$26,25,FALSE)</f>
        <v>79.000001299999994</v>
      </c>
      <c r="Y14" s="32">
        <f>VLOOKUP($B14,score!$C$7:$AD$26,26,FALSE)</f>
        <v>25</v>
      </c>
      <c r="Z14" s="30">
        <f>VLOOKUP($B14,score!$C$7:$AD$26,28,FALSE)</f>
        <v>54.000001300000001</v>
      </c>
    </row>
    <row r="15" spans="2:34" ht="17.25" x14ac:dyDescent="0.3">
      <c r="B15" s="40">
        <v>9</v>
      </c>
      <c r="C15" s="42">
        <f>VLOOKUP($B15,score!$C$7:$AD$26,3,FALSE)</f>
        <v>9</v>
      </c>
      <c r="D15" s="64" t="str">
        <f>VLOOKUP($B15,score!$C$7:$AD$26,4,FALSE)</f>
        <v>Vito&amp;Maja&amp;Grega</v>
      </c>
      <c r="E15" s="28">
        <f>VLOOKUP($B15,score!$C$7:$AD$26,5,FALSE)</f>
        <v>1</v>
      </c>
      <c r="F15" s="3">
        <f>VLOOKUP($B15,score!$C$7:$AB$26,6,FALSE)</f>
        <v>4</v>
      </c>
      <c r="G15" s="3">
        <f>VLOOKUP($B15,score!$C$7:$AB$26,7,FALSE)</f>
        <v>3</v>
      </c>
      <c r="H15" s="3">
        <f>VLOOKUP($B15,score!$C$7:$AB$26,8,FALSE)</f>
        <v>5</v>
      </c>
      <c r="I15" s="33">
        <f>VLOOKUP($B15,score!$C$7:$AB$26,9,FALSE)</f>
        <v>4</v>
      </c>
      <c r="J15" s="33">
        <f>VLOOKUP($B15,score!$C$7:$AB$26,10,FALSE)</f>
        <v>4</v>
      </c>
      <c r="K15" s="33">
        <f>VLOOKUP($B15,score!$C$7:$AB$26,11,FALSE)</f>
        <v>4</v>
      </c>
      <c r="L15" s="3">
        <f>VLOOKUP($B15,score!$C$7:$AB$26,12,FALSE)</f>
        <v>3</v>
      </c>
      <c r="M15" s="33">
        <f>VLOOKUP($B15,score!$C$7:$AB$26,13,FALSE)</f>
        <v>4</v>
      </c>
      <c r="N15" s="33">
        <f>VLOOKUP($B15,score!$C$7:$AB$26,14,FALSE)</f>
        <v>3</v>
      </c>
      <c r="O15" s="33">
        <f>VLOOKUP($B15,score!$C$7:$AB$26,15,FALSE)</f>
        <v>4</v>
      </c>
      <c r="P15" s="33">
        <f>VLOOKUP($B15,score!$C$7:$AB$26,16,FALSE)</f>
        <v>4</v>
      </c>
      <c r="Q15" s="33">
        <f>VLOOKUP($B15,score!$C$7:$AB$26,17,FALSE)</f>
        <v>3</v>
      </c>
      <c r="R15" s="33">
        <f>VLOOKUP($B15,score!$C$7:$AB$26,18,FALSE)</f>
        <v>5</v>
      </c>
      <c r="S15" s="33">
        <f>VLOOKUP($B15,score!$C$7:$AB$26,19,FALSE)</f>
        <v>4</v>
      </c>
      <c r="T15" s="33">
        <f>VLOOKUP($B15,score!$C$7:$AB$26,20,FALSE)</f>
        <v>4</v>
      </c>
      <c r="U15" s="33">
        <f>VLOOKUP($B15,score!$C$7:$AB$26,21,FALSE)</f>
        <v>3</v>
      </c>
      <c r="V15" s="33">
        <f>VLOOKUP($B15,score!$C$7:$AB$26,22,FALSE)</f>
        <v>4</v>
      </c>
      <c r="W15" s="33">
        <f>VLOOKUP($B15,score!$C$7:$AB$26,23,FALSE)</f>
        <v>3</v>
      </c>
      <c r="X15" s="26">
        <f>VLOOKUP($B15,score!$C$7:$AD$26,25,FALSE)</f>
        <v>68.000001600000004</v>
      </c>
      <c r="Y15" s="32">
        <f>VLOOKUP($B15,score!$C$7:$AD$26,26,FALSE)</f>
        <v>13.1</v>
      </c>
      <c r="Z15" s="30">
        <f>VLOOKUP($B15,score!$C$7:$AD$26,28,FALSE)</f>
        <v>54.900001599999996</v>
      </c>
    </row>
    <row r="16" spans="2:34" ht="17.25" x14ac:dyDescent="0.3">
      <c r="B16" s="40">
        <v>10</v>
      </c>
      <c r="C16" s="42">
        <f>VLOOKUP($B16,score!$C$7:$AD$26,3,FALSE)</f>
        <v>10</v>
      </c>
      <c r="D16" s="64" t="str">
        <f>VLOOKUP($B16,score!$C$7:$AD$26,4,FALSE)</f>
        <v>Sašo&amp;Boris&amp; Breda Jericijo</v>
      </c>
      <c r="E16" s="28">
        <f>VLOOKUP($B16,score!$C$7:$AD$26,5,FALSE)</f>
        <v>1</v>
      </c>
      <c r="F16" s="3">
        <f>VLOOKUP($B16,score!$C$7:$AB$26,6,FALSE)</f>
        <v>4</v>
      </c>
      <c r="G16" s="3">
        <f>VLOOKUP($B16,score!$C$7:$AB$26,7,FALSE)</f>
        <v>4</v>
      </c>
      <c r="H16" s="3">
        <f>VLOOKUP($B16,score!$C$7:$AB$26,8,FALSE)</f>
        <v>5</v>
      </c>
      <c r="I16" s="33">
        <f>VLOOKUP($B16,score!$C$7:$AB$26,9,FALSE)</f>
        <v>5</v>
      </c>
      <c r="J16" s="33">
        <f>VLOOKUP($B16,score!$C$7:$AB$26,10,FALSE)</f>
        <v>5</v>
      </c>
      <c r="K16" s="33">
        <f>VLOOKUP($B16,score!$C$7:$AB$26,11,FALSE)</f>
        <v>4</v>
      </c>
      <c r="L16" s="3">
        <f>VLOOKUP($B16,score!$C$7:$AB$26,12,FALSE)</f>
        <v>3</v>
      </c>
      <c r="M16" s="33">
        <f>VLOOKUP($B16,score!$C$7:$AB$26,13,FALSE)</f>
        <v>5</v>
      </c>
      <c r="N16" s="33">
        <f>VLOOKUP($B16,score!$C$7:$AB$26,14,FALSE)</f>
        <v>3</v>
      </c>
      <c r="O16" s="33">
        <f>VLOOKUP($B16,score!$C$7:$AB$26,15,FALSE)</f>
        <v>5</v>
      </c>
      <c r="P16" s="33">
        <f>VLOOKUP($B16,score!$C$7:$AB$26,16,FALSE)</f>
        <v>4</v>
      </c>
      <c r="Q16" s="33">
        <f>VLOOKUP($B16,score!$C$7:$AB$26,17,FALSE)</f>
        <v>3</v>
      </c>
      <c r="R16" s="33">
        <f>VLOOKUP($B16,score!$C$7:$AB$26,18,FALSE)</f>
        <v>7</v>
      </c>
      <c r="S16" s="33">
        <f>VLOOKUP($B16,score!$C$7:$AB$26,19,FALSE)</f>
        <v>5</v>
      </c>
      <c r="T16" s="33">
        <f>VLOOKUP($B16,score!$C$7:$AB$26,20,FALSE)</f>
        <v>5</v>
      </c>
      <c r="U16" s="33">
        <f>VLOOKUP($B16,score!$C$7:$AB$26,21,FALSE)</f>
        <v>4</v>
      </c>
      <c r="V16" s="33">
        <f>VLOOKUP($B16,score!$C$7:$AB$26,22,FALSE)</f>
        <v>5</v>
      </c>
      <c r="W16" s="33">
        <f>VLOOKUP($B16,score!$C$7:$AB$26,23,FALSE)</f>
        <v>3</v>
      </c>
      <c r="X16" s="26">
        <f>VLOOKUP($B16,score!$C$7:$AD$26,25,FALSE)</f>
        <v>79.000000700000001</v>
      </c>
      <c r="Y16" s="32">
        <f>VLOOKUP($B16,score!$C$7:$AD$26,26,FALSE)</f>
        <v>21.8</v>
      </c>
      <c r="Z16" s="30">
        <f>VLOOKUP($B16,score!$C$7:$AD$26,28,FALSE)</f>
        <v>57.200000700000004</v>
      </c>
    </row>
    <row r="17" spans="2:26" ht="17.25" x14ac:dyDescent="0.3">
      <c r="B17" s="40">
        <v>11</v>
      </c>
      <c r="C17" s="42">
        <f>VLOOKUP($B17,score!$C$7:$AD$26,3,FALSE)</f>
        <v>11</v>
      </c>
      <c r="D17" s="64" t="str">
        <f>VLOOKUP($B17,score!$C$7:$AD$26,4,FALSE)</f>
        <v>Janez Zajc&amp;Janez Konte&amp;Jelka</v>
      </c>
      <c r="E17" s="28">
        <f>VLOOKUP($B17,score!$C$7:$AD$26,5,FALSE)</f>
        <v>1</v>
      </c>
      <c r="F17" s="3">
        <f>VLOOKUP($B17,score!$C$7:$AB$26,6,FALSE)</f>
        <v>5</v>
      </c>
      <c r="G17" s="3">
        <f>VLOOKUP($B17,score!$C$7:$AB$26,7,FALSE)</f>
        <v>3</v>
      </c>
      <c r="H17" s="3">
        <f>VLOOKUP($B17,score!$C$7:$AB$26,8,FALSE)</f>
        <v>3</v>
      </c>
      <c r="I17" s="33">
        <f>VLOOKUP($B17,score!$C$7:$AB$26,9,FALSE)</f>
        <v>6</v>
      </c>
      <c r="J17" s="33">
        <f>VLOOKUP($B17,score!$C$7:$AB$26,10,FALSE)</f>
        <v>5</v>
      </c>
      <c r="K17" s="33">
        <f>VLOOKUP($B17,score!$C$7:$AB$26,11,FALSE)</f>
        <v>6</v>
      </c>
      <c r="L17" s="3">
        <f>VLOOKUP($B17,score!$C$7:$AB$26,12,FALSE)</f>
        <v>3</v>
      </c>
      <c r="M17" s="33">
        <f>VLOOKUP($B17,score!$C$7:$AB$26,13,FALSE)</f>
        <v>5</v>
      </c>
      <c r="N17" s="33">
        <f>VLOOKUP($B17,score!$C$7:$AB$26,14,FALSE)</f>
        <v>3</v>
      </c>
      <c r="O17" s="33">
        <f>VLOOKUP($B17,score!$C$7:$AB$26,15,FALSE)</f>
        <v>6</v>
      </c>
      <c r="P17" s="33">
        <f>VLOOKUP($B17,score!$C$7:$AB$26,16,FALSE)</f>
        <v>4</v>
      </c>
      <c r="Q17" s="33">
        <f>VLOOKUP($B17,score!$C$7:$AB$26,17,FALSE)</f>
        <v>4</v>
      </c>
      <c r="R17" s="33">
        <f>VLOOKUP($B17,score!$C$7:$AB$26,18,FALSE)</f>
        <v>6</v>
      </c>
      <c r="S17" s="33">
        <f>VLOOKUP($B17,score!$C$7:$AB$26,19,FALSE)</f>
        <v>5</v>
      </c>
      <c r="T17" s="33">
        <f>VLOOKUP($B17,score!$C$7:$AB$26,20,FALSE)</f>
        <v>6</v>
      </c>
      <c r="U17" s="33">
        <f>VLOOKUP($B17,score!$C$7:$AB$26,21,FALSE)</f>
        <v>4</v>
      </c>
      <c r="V17" s="33">
        <f>VLOOKUP($B17,score!$C$7:$AB$26,22,FALSE)</f>
        <v>5</v>
      </c>
      <c r="W17" s="33">
        <f>VLOOKUP($B17,score!$C$7:$AB$26,23,FALSE)</f>
        <v>3</v>
      </c>
      <c r="X17" s="26">
        <f>VLOOKUP($B17,score!$C$7:$AD$26,25,FALSE)</f>
        <v>82.000000900000003</v>
      </c>
      <c r="Y17" s="32">
        <f>VLOOKUP($B17,score!$C$7:$AD$26,26,FALSE)</f>
        <v>24.4</v>
      </c>
      <c r="Z17" s="30">
        <f>VLOOKUP($B17,score!$C$7:$AD$26,28,FALSE)</f>
        <v>57.600000900000005</v>
      </c>
    </row>
    <row r="18" spans="2:26" ht="17.25" x14ac:dyDescent="0.3">
      <c r="B18" s="40">
        <v>12</v>
      </c>
      <c r="C18" s="42">
        <f>VLOOKUP($B18,score!$C$7:$AD$26,3,FALSE)</f>
        <v>12</v>
      </c>
      <c r="D18" s="64">
        <f>VLOOKUP($B18,score!$C$7:$AD$26,4,FALSE)</f>
        <v>0</v>
      </c>
      <c r="E18" s="28">
        <f>VLOOKUP($B18,score!$C$7:$AD$26,5,FALSE)</f>
        <v>0</v>
      </c>
      <c r="F18" s="3">
        <f>VLOOKUP($B18,score!$C$7:$AB$26,6,FALSE)</f>
        <v>0</v>
      </c>
      <c r="G18" s="3">
        <f>VLOOKUP($B18,score!$C$7:$AB$26,7,FALSE)</f>
        <v>0</v>
      </c>
      <c r="H18" s="3">
        <f>VLOOKUP($B18,score!$C$7:$AB$26,8,FALSE)</f>
        <v>0</v>
      </c>
      <c r="I18" s="33">
        <f>VLOOKUP($B18,score!$C$7:$AB$26,9,FALSE)</f>
        <v>0</v>
      </c>
      <c r="J18" s="33">
        <f>VLOOKUP($B18,score!$C$7:$AB$26,10,FALSE)</f>
        <v>0</v>
      </c>
      <c r="K18" s="33">
        <f>VLOOKUP($B18,score!$C$7:$AB$26,11,FALSE)</f>
        <v>0</v>
      </c>
      <c r="L18" s="3">
        <f>VLOOKUP($B18,score!$C$7:$AB$26,12,FALSE)</f>
        <v>0</v>
      </c>
      <c r="M18" s="33">
        <f>VLOOKUP($B18,score!$C$7:$AB$26,13,FALSE)</f>
        <v>0</v>
      </c>
      <c r="N18" s="33">
        <f>VLOOKUP($B18,score!$C$7:$AB$26,14,FALSE)</f>
        <v>0</v>
      </c>
      <c r="O18" s="33">
        <f>VLOOKUP($B18,score!$C$7:$AB$26,15,FALSE)</f>
        <v>0</v>
      </c>
      <c r="P18" s="33">
        <f>VLOOKUP($B18,score!$C$7:$AB$26,16,FALSE)</f>
        <v>0</v>
      </c>
      <c r="Q18" s="33">
        <f>VLOOKUP($B18,score!$C$7:$AB$26,17,FALSE)</f>
        <v>0</v>
      </c>
      <c r="R18" s="33">
        <f>VLOOKUP($B18,score!$C$7:$AB$26,18,FALSE)</f>
        <v>0</v>
      </c>
      <c r="S18" s="33">
        <f>VLOOKUP($B18,score!$C$7:$AB$26,19,FALSE)</f>
        <v>0</v>
      </c>
      <c r="T18" s="33">
        <f>VLOOKUP($B18,score!$C$7:$AB$26,20,FALSE)</f>
        <v>0</v>
      </c>
      <c r="U18" s="33">
        <f>VLOOKUP($B18,score!$C$7:$AB$26,21,FALSE)</f>
        <v>0</v>
      </c>
      <c r="V18" s="33">
        <f>VLOOKUP($B18,score!$C$7:$AB$26,22,FALSE)</f>
        <v>0</v>
      </c>
      <c r="W18" s="33">
        <f>VLOOKUP($B18,score!$C$7:$AB$26,23,FALSE)</f>
        <v>0</v>
      </c>
      <c r="X18" s="26">
        <f>VLOOKUP($B18,score!$C$7:$AD$26,25,FALSE)</f>
        <v>200.0000015</v>
      </c>
      <c r="Y18" s="32">
        <f>VLOOKUP($B18,score!$C$7:$AD$26,26,FALSE)</f>
        <v>-2</v>
      </c>
      <c r="Z18" s="30">
        <f>VLOOKUP($B18,score!$C$7:$AD$26,28,FALSE)</f>
        <v>202.0000015</v>
      </c>
    </row>
    <row r="19" spans="2:26" ht="17.25" x14ac:dyDescent="0.3">
      <c r="B19" s="40">
        <v>13</v>
      </c>
      <c r="C19" s="42">
        <f>VLOOKUP($B19,score!$C$7:$AD$26,3,FALSE)</f>
        <v>12</v>
      </c>
      <c r="D19" s="64">
        <f>VLOOKUP($B19,score!$C$7:$AD$26,4,FALSE)</f>
        <v>0</v>
      </c>
      <c r="E19" s="28">
        <f>VLOOKUP($B19,score!$C$7:$AD$26,5,FALSE)</f>
        <v>0</v>
      </c>
      <c r="F19" s="3">
        <f>VLOOKUP($B19,score!$C$7:$AB$26,6,FALSE)</f>
        <v>0</v>
      </c>
      <c r="G19" s="3">
        <f>VLOOKUP($B19,score!$C$7:$AB$26,7,FALSE)</f>
        <v>0</v>
      </c>
      <c r="H19" s="3">
        <f>VLOOKUP($B19,score!$C$7:$AB$26,8,FALSE)</f>
        <v>0</v>
      </c>
      <c r="I19" s="33">
        <f>VLOOKUP($B19,score!$C$7:$AB$26,9,FALSE)</f>
        <v>0</v>
      </c>
      <c r="J19" s="33">
        <f>VLOOKUP($B19,score!$C$7:$AB$26,10,FALSE)</f>
        <v>0</v>
      </c>
      <c r="K19" s="33">
        <f>VLOOKUP($B19,score!$C$7:$AB$26,11,FALSE)</f>
        <v>0</v>
      </c>
      <c r="L19" s="3">
        <f>VLOOKUP($B19,score!$C$7:$AB$26,12,FALSE)</f>
        <v>0</v>
      </c>
      <c r="M19" s="33">
        <f>VLOOKUP($B19,score!$C$7:$AB$26,13,FALSE)</f>
        <v>0</v>
      </c>
      <c r="N19" s="33">
        <f>VLOOKUP($B19,score!$C$7:$AB$26,14,FALSE)</f>
        <v>0</v>
      </c>
      <c r="O19" s="33">
        <f>VLOOKUP($B19,score!$C$7:$AB$26,15,FALSE)</f>
        <v>0</v>
      </c>
      <c r="P19" s="33">
        <f>VLOOKUP($B19,score!$C$7:$AB$26,16,FALSE)</f>
        <v>0</v>
      </c>
      <c r="Q19" s="33">
        <f>VLOOKUP($B19,score!$C$7:$AB$26,17,FALSE)</f>
        <v>0</v>
      </c>
      <c r="R19" s="33">
        <f>VLOOKUP($B19,score!$C$7:$AB$26,18,FALSE)</f>
        <v>0</v>
      </c>
      <c r="S19" s="33">
        <f>VLOOKUP($B19,score!$C$7:$AB$26,19,FALSE)</f>
        <v>0</v>
      </c>
      <c r="T19" s="33">
        <f>VLOOKUP($B19,score!$C$7:$AB$26,20,FALSE)</f>
        <v>0</v>
      </c>
      <c r="U19" s="33">
        <f>VLOOKUP($B19,score!$C$7:$AB$26,21,FALSE)</f>
        <v>0</v>
      </c>
      <c r="V19" s="33">
        <f>VLOOKUP($B19,score!$C$7:$AB$26,22,FALSE)</f>
        <v>0</v>
      </c>
      <c r="W19" s="33">
        <f>VLOOKUP($B19,score!$C$7:$AB$26,23,FALSE)</f>
        <v>0</v>
      </c>
      <c r="X19" s="26">
        <f>VLOOKUP($B19,score!$C$7:$AD$26,25,FALSE)</f>
        <v>200.0000019</v>
      </c>
      <c r="Y19" s="32">
        <f>VLOOKUP($B19,score!$C$7:$AD$26,26,FALSE)</f>
        <v>-2</v>
      </c>
      <c r="Z19" s="30">
        <f>VLOOKUP($B19,score!$C$7:$AD$26,28,FALSE)</f>
        <v>202.0000019</v>
      </c>
    </row>
    <row r="20" spans="2:26" ht="17.25" x14ac:dyDescent="0.3">
      <c r="B20" s="40">
        <v>14</v>
      </c>
      <c r="C20" s="42">
        <f>VLOOKUP($B20,score!$C$7:$AD$26,3,FALSE)</f>
        <v>12</v>
      </c>
      <c r="D20" s="64">
        <f>VLOOKUP($B20,score!$C$7:$AD$26,4,FALSE)</f>
        <v>0</v>
      </c>
      <c r="E20" s="28">
        <f>VLOOKUP($B20,score!$C$7:$AD$26,5,FALSE)</f>
        <v>0</v>
      </c>
      <c r="F20" s="3">
        <f>VLOOKUP($B20,score!$C$7:$AB$26,6,FALSE)</f>
        <v>0</v>
      </c>
      <c r="G20" s="3">
        <f>VLOOKUP($B20,score!$C$7:$AB$26,7,FALSE)</f>
        <v>0</v>
      </c>
      <c r="H20" s="3">
        <f>VLOOKUP($B20,score!$C$7:$AB$26,8,FALSE)</f>
        <v>0</v>
      </c>
      <c r="I20" s="33">
        <f>VLOOKUP($B20,score!$C$7:$AB$26,9,FALSE)</f>
        <v>0</v>
      </c>
      <c r="J20" s="33">
        <f>VLOOKUP($B20,score!$C$7:$AB$26,10,FALSE)</f>
        <v>0</v>
      </c>
      <c r="K20" s="33">
        <f>VLOOKUP($B20,score!$C$7:$AB$26,11,FALSE)</f>
        <v>0</v>
      </c>
      <c r="L20" s="3">
        <f>VLOOKUP($B20,score!$C$7:$AB$26,12,FALSE)</f>
        <v>0</v>
      </c>
      <c r="M20" s="33">
        <f>VLOOKUP($B20,score!$C$7:$AB$26,13,FALSE)</f>
        <v>0</v>
      </c>
      <c r="N20" s="33">
        <f>VLOOKUP($B20,score!$C$7:$AB$26,14,FALSE)</f>
        <v>0</v>
      </c>
      <c r="O20" s="33">
        <f>VLOOKUP($B20,score!$C$7:$AB$26,15,FALSE)</f>
        <v>0</v>
      </c>
      <c r="P20" s="33">
        <f>VLOOKUP($B20,score!$C$7:$AB$26,16,FALSE)</f>
        <v>0</v>
      </c>
      <c r="Q20" s="33">
        <f>VLOOKUP($B20,score!$C$7:$AB$26,17,FALSE)</f>
        <v>0</v>
      </c>
      <c r="R20" s="33">
        <f>VLOOKUP($B20,score!$C$7:$AB$26,18,FALSE)</f>
        <v>0</v>
      </c>
      <c r="S20" s="33">
        <f>VLOOKUP($B20,score!$C$7:$AB$26,19,FALSE)</f>
        <v>0</v>
      </c>
      <c r="T20" s="33">
        <f>VLOOKUP($B20,score!$C$7:$AB$26,20,FALSE)</f>
        <v>0</v>
      </c>
      <c r="U20" s="33">
        <f>VLOOKUP($B20,score!$C$7:$AB$26,21,FALSE)</f>
        <v>0</v>
      </c>
      <c r="V20" s="33">
        <f>VLOOKUP($B20,score!$C$7:$AB$26,22,FALSE)</f>
        <v>0</v>
      </c>
      <c r="W20" s="33">
        <f>VLOOKUP($B20,score!$C$7:$AB$26,23,FALSE)</f>
        <v>0</v>
      </c>
      <c r="X20" s="26">
        <f>VLOOKUP($B20,score!$C$7:$AD$26,25,FALSE)</f>
        <v>200.00000199999999</v>
      </c>
      <c r="Y20" s="32">
        <f>VLOOKUP($B20,score!$C$7:$AD$26,26,FALSE)</f>
        <v>-2</v>
      </c>
      <c r="Z20" s="30">
        <f>VLOOKUP($B20,score!$C$7:$AD$26,28,FALSE)</f>
        <v>202.00000199999999</v>
      </c>
    </row>
    <row r="21" spans="2:26" ht="17.25" x14ac:dyDescent="0.3">
      <c r="B21" s="40">
        <v>15</v>
      </c>
      <c r="C21" s="42">
        <f>VLOOKUP($B21,score!$C$7:$AD$26,3,FALSE)</f>
        <v>12</v>
      </c>
      <c r="D21" s="64">
        <f>VLOOKUP($B21,score!$C$7:$AD$26,4,FALSE)</f>
        <v>0</v>
      </c>
      <c r="E21" s="28">
        <f>VLOOKUP($B21,score!$C$7:$AD$26,5,FALSE)</f>
        <v>0</v>
      </c>
      <c r="F21" s="3">
        <f>VLOOKUP($B21,score!$C$7:$AB$26,6,FALSE)</f>
        <v>0</v>
      </c>
      <c r="G21" s="3">
        <f>VLOOKUP($B21,score!$C$7:$AB$26,7,FALSE)</f>
        <v>0</v>
      </c>
      <c r="H21" s="3">
        <f>VLOOKUP($B21,score!$C$7:$AB$26,8,FALSE)</f>
        <v>0</v>
      </c>
      <c r="I21" s="33">
        <f>VLOOKUP($B21,score!$C$7:$AB$26,9,FALSE)</f>
        <v>0</v>
      </c>
      <c r="J21" s="33">
        <f>VLOOKUP($B21,score!$C$7:$AB$26,10,FALSE)</f>
        <v>0</v>
      </c>
      <c r="K21" s="33">
        <f>VLOOKUP($B21,score!$C$7:$AB$26,11,FALSE)</f>
        <v>0</v>
      </c>
      <c r="L21" s="3">
        <f>VLOOKUP($B21,score!$C$7:$AB$26,12,FALSE)</f>
        <v>0</v>
      </c>
      <c r="M21" s="33">
        <f>VLOOKUP($B21,score!$C$7:$AB$26,13,FALSE)</f>
        <v>0</v>
      </c>
      <c r="N21" s="33">
        <f>VLOOKUP($B21,score!$C$7:$AB$26,14,FALSE)</f>
        <v>0</v>
      </c>
      <c r="O21" s="33">
        <f>VLOOKUP($B21,score!$C$7:$AB$26,15,FALSE)</f>
        <v>0</v>
      </c>
      <c r="P21" s="33">
        <f>VLOOKUP($B21,score!$C$7:$AB$26,16,FALSE)</f>
        <v>0</v>
      </c>
      <c r="Q21" s="33">
        <f>VLOOKUP($B21,score!$C$7:$AB$26,17,FALSE)</f>
        <v>0</v>
      </c>
      <c r="R21" s="33">
        <f>VLOOKUP($B21,score!$C$7:$AB$26,18,FALSE)</f>
        <v>0</v>
      </c>
      <c r="S21" s="33">
        <f>VLOOKUP($B21,score!$C$7:$AB$26,19,FALSE)</f>
        <v>0</v>
      </c>
      <c r="T21" s="33">
        <f>VLOOKUP($B21,score!$C$7:$AB$26,20,FALSE)</f>
        <v>0</v>
      </c>
      <c r="U21" s="33">
        <f>VLOOKUP($B21,score!$C$7:$AB$26,21,FALSE)</f>
        <v>0</v>
      </c>
      <c r="V21" s="33">
        <f>VLOOKUP($B21,score!$C$7:$AB$26,22,FALSE)</f>
        <v>0</v>
      </c>
      <c r="W21" s="33">
        <f>VLOOKUP($B21,score!$C$7:$AB$26,23,FALSE)</f>
        <v>0</v>
      </c>
      <c r="X21" s="26">
        <f>VLOOKUP($B21,score!$C$7:$AD$26,25,FALSE)</f>
        <v>200.00000209999999</v>
      </c>
      <c r="Y21" s="32">
        <f>VLOOKUP($B21,score!$C$7:$AD$26,26,FALSE)</f>
        <v>-2</v>
      </c>
      <c r="Z21" s="30">
        <f>VLOOKUP($B21,score!$C$7:$AD$26,28,FALSE)</f>
        <v>202.00000209999999</v>
      </c>
    </row>
    <row r="22" spans="2:26" ht="17.25" x14ac:dyDescent="0.3">
      <c r="B22" s="40">
        <v>16</v>
      </c>
      <c r="C22" s="42">
        <f>VLOOKUP($B22,score!$C$7:$AD$26,3,FALSE)</f>
        <v>12</v>
      </c>
      <c r="D22" s="64">
        <f>VLOOKUP($B22,score!$C$7:$AD$26,4,FALSE)</f>
        <v>0</v>
      </c>
      <c r="E22" s="28">
        <f>VLOOKUP($B22,score!$C$7:$AD$26,5,FALSE)</f>
        <v>0</v>
      </c>
      <c r="F22" s="3">
        <f>VLOOKUP($B22,score!$C$7:$AB$26,6,FALSE)</f>
        <v>0</v>
      </c>
      <c r="G22" s="3">
        <f>VLOOKUP($B22,score!$C$7:$AB$26,7,FALSE)</f>
        <v>0</v>
      </c>
      <c r="H22" s="3">
        <f>VLOOKUP($B22,score!$C$7:$AB$26,8,FALSE)</f>
        <v>0</v>
      </c>
      <c r="I22" s="33">
        <f>VLOOKUP($B22,score!$C$7:$AB$26,9,FALSE)</f>
        <v>0</v>
      </c>
      <c r="J22" s="33">
        <f>VLOOKUP($B22,score!$C$7:$AB$26,10,FALSE)</f>
        <v>0</v>
      </c>
      <c r="K22" s="33">
        <f>VLOOKUP($B22,score!$C$7:$AB$26,11,FALSE)</f>
        <v>0</v>
      </c>
      <c r="L22" s="3">
        <f>VLOOKUP($B22,score!$C$7:$AB$26,12,FALSE)</f>
        <v>0</v>
      </c>
      <c r="M22" s="33">
        <f>VLOOKUP($B22,score!$C$7:$AB$26,13,FALSE)</f>
        <v>0</v>
      </c>
      <c r="N22" s="33">
        <f>VLOOKUP($B22,score!$C$7:$AB$26,14,FALSE)</f>
        <v>0</v>
      </c>
      <c r="O22" s="33">
        <f>VLOOKUP($B22,score!$C$7:$AB$26,15,FALSE)</f>
        <v>0</v>
      </c>
      <c r="P22" s="33">
        <f>VLOOKUP($B22,score!$C$7:$AB$26,16,FALSE)</f>
        <v>0</v>
      </c>
      <c r="Q22" s="33">
        <f>VLOOKUP($B22,score!$C$7:$AB$26,17,FALSE)</f>
        <v>0</v>
      </c>
      <c r="R22" s="33">
        <f>VLOOKUP($B22,score!$C$7:$AB$26,18,FALSE)</f>
        <v>0</v>
      </c>
      <c r="S22" s="33">
        <f>VLOOKUP($B22,score!$C$7:$AB$26,19,FALSE)</f>
        <v>0</v>
      </c>
      <c r="T22" s="33">
        <f>VLOOKUP($B22,score!$C$7:$AB$26,20,FALSE)</f>
        <v>0</v>
      </c>
      <c r="U22" s="33">
        <f>VLOOKUP($B22,score!$C$7:$AB$26,21,FALSE)</f>
        <v>0</v>
      </c>
      <c r="V22" s="33">
        <f>VLOOKUP($B22,score!$C$7:$AB$26,22,FALSE)</f>
        <v>0</v>
      </c>
      <c r="W22" s="33">
        <f>VLOOKUP($B22,score!$C$7:$AB$26,23,FALSE)</f>
        <v>0</v>
      </c>
      <c r="X22" s="26">
        <f>VLOOKUP($B22,score!$C$7:$AD$26,25,FALSE)</f>
        <v>200.00000220000001</v>
      </c>
      <c r="Y22" s="32">
        <f>VLOOKUP($B22,score!$C$7:$AD$26,26,FALSE)</f>
        <v>-2</v>
      </c>
      <c r="Z22" s="30">
        <f>VLOOKUP($B22,score!$C$7:$AD$26,28,FALSE)</f>
        <v>202.00000220000001</v>
      </c>
    </row>
    <row r="23" spans="2:26" ht="17.25" x14ac:dyDescent="0.3">
      <c r="B23" s="40">
        <v>17</v>
      </c>
      <c r="C23" s="42">
        <f>VLOOKUP($B23,score!$C$7:$AD$26,3,FALSE)</f>
        <v>12</v>
      </c>
      <c r="D23" s="64">
        <f>VLOOKUP($B23,score!$C$7:$AD$26,4,FALSE)</f>
        <v>0</v>
      </c>
      <c r="E23" s="28">
        <f>VLOOKUP($B23,score!$C$7:$AD$26,5,FALSE)</f>
        <v>0</v>
      </c>
      <c r="F23" s="3">
        <f>VLOOKUP($B23,score!$C$7:$AB$26,6,FALSE)</f>
        <v>0</v>
      </c>
      <c r="G23" s="3">
        <f>VLOOKUP($B23,score!$C$7:$AB$26,7,FALSE)</f>
        <v>0</v>
      </c>
      <c r="H23" s="3">
        <f>VLOOKUP($B23,score!$C$7:$AB$26,8,FALSE)</f>
        <v>0</v>
      </c>
      <c r="I23" s="33">
        <f>VLOOKUP($B23,score!$C$7:$AB$26,9,FALSE)</f>
        <v>0</v>
      </c>
      <c r="J23" s="33">
        <f>VLOOKUP($B23,score!$C$7:$AB$26,10,FALSE)</f>
        <v>0</v>
      </c>
      <c r="K23" s="33">
        <f>VLOOKUP($B23,score!$C$7:$AB$26,11,FALSE)</f>
        <v>0</v>
      </c>
      <c r="L23" s="3">
        <f>VLOOKUP($B23,score!$C$7:$AB$26,12,FALSE)</f>
        <v>0</v>
      </c>
      <c r="M23" s="33">
        <f>VLOOKUP($B23,score!$C$7:$AB$26,13,FALSE)</f>
        <v>0</v>
      </c>
      <c r="N23" s="33">
        <f>VLOOKUP($B23,score!$C$7:$AB$26,14,FALSE)</f>
        <v>0</v>
      </c>
      <c r="O23" s="33">
        <f>VLOOKUP($B23,score!$C$7:$AB$26,15,FALSE)</f>
        <v>0</v>
      </c>
      <c r="P23" s="33">
        <f>VLOOKUP($B23,score!$C$7:$AB$26,16,FALSE)</f>
        <v>0</v>
      </c>
      <c r="Q23" s="33">
        <f>VLOOKUP($B23,score!$C$7:$AB$26,17,FALSE)</f>
        <v>0</v>
      </c>
      <c r="R23" s="33">
        <f>VLOOKUP($B23,score!$C$7:$AB$26,18,FALSE)</f>
        <v>0</v>
      </c>
      <c r="S23" s="33">
        <f>VLOOKUP($B23,score!$C$7:$AB$26,19,FALSE)</f>
        <v>0</v>
      </c>
      <c r="T23" s="33">
        <f>VLOOKUP($B23,score!$C$7:$AB$26,20,FALSE)</f>
        <v>0</v>
      </c>
      <c r="U23" s="33">
        <f>VLOOKUP($B23,score!$C$7:$AB$26,21,FALSE)</f>
        <v>0</v>
      </c>
      <c r="V23" s="33">
        <f>VLOOKUP($B23,score!$C$7:$AB$26,22,FALSE)</f>
        <v>0</v>
      </c>
      <c r="W23" s="33">
        <f>VLOOKUP($B23,score!$C$7:$AB$26,23,FALSE)</f>
        <v>0</v>
      </c>
      <c r="X23" s="26">
        <f>VLOOKUP($B23,score!$C$7:$AD$26,25,FALSE)</f>
        <v>200.00000230000001</v>
      </c>
      <c r="Y23" s="32">
        <f>VLOOKUP($B23,score!$C$7:$AD$26,26,FALSE)</f>
        <v>-2</v>
      </c>
      <c r="Z23" s="30">
        <f>VLOOKUP($B23,score!$C$7:$AD$26,28,FALSE)</f>
        <v>202.00000230000001</v>
      </c>
    </row>
    <row r="24" spans="2:26" ht="17.25" x14ac:dyDescent="0.3">
      <c r="B24" s="40">
        <v>18</v>
      </c>
      <c r="C24" s="42">
        <f>VLOOKUP($B24,score!$C$7:$AD$26,3,FALSE)</f>
        <v>12</v>
      </c>
      <c r="D24" s="64">
        <f>VLOOKUP($B24,score!$C$7:$AD$26,4,FALSE)</f>
        <v>0</v>
      </c>
      <c r="E24" s="28">
        <f>VLOOKUP($B24,score!$C$7:$AD$26,5,FALSE)</f>
        <v>0</v>
      </c>
      <c r="F24" s="3">
        <f>VLOOKUP($B24,score!$C$7:$AB$26,6,FALSE)</f>
        <v>0</v>
      </c>
      <c r="G24" s="3">
        <f>VLOOKUP($B24,score!$C$7:$AB$26,7,FALSE)</f>
        <v>0</v>
      </c>
      <c r="H24" s="3">
        <f>VLOOKUP($B24,score!$C$7:$AB$26,8,FALSE)</f>
        <v>0</v>
      </c>
      <c r="I24" s="33">
        <f>VLOOKUP($B24,score!$C$7:$AB$26,9,FALSE)</f>
        <v>0</v>
      </c>
      <c r="J24" s="33">
        <f>VLOOKUP($B24,score!$C$7:$AB$26,10,FALSE)</f>
        <v>0</v>
      </c>
      <c r="K24" s="33">
        <f>VLOOKUP($B24,score!$C$7:$AB$26,11,FALSE)</f>
        <v>0</v>
      </c>
      <c r="L24" s="3">
        <f>VLOOKUP($B24,score!$C$7:$AB$26,12,FALSE)</f>
        <v>0</v>
      </c>
      <c r="M24" s="33">
        <f>VLOOKUP($B24,score!$C$7:$AB$26,13,FALSE)</f>
        <v>0</v>
      </c>
      <c r="N24" s="33">
        <f>VLOOKUP($B24,score!$C$7:$AB$26,14,FALSE)</f>
        <v>0</v>
      </c>
      <c r="O24" s="33">
        <f>VLOOKUP($B24,score!$C$7:$AB$26,15,FALSE)</f>
        <v>0</v>
      </c>
      <c r="P24" s="33">
        <f>VLOOKUP($B24,score!$C$7:$AB$26,16,FALSE)</f>
        <v>0</v>
      </c>
      <c r="Q24" s="33">
        <f>VLOOKUP($B24,score!$C$7:$AB$26,17,FALSE)</f>
        <v>0</v>
      </c>
      <c r="R24" s="33">
        <f>VLOOKUP($B24,score!$C$7:$AB$26,18,FALSE)</f>
        <v>0</v>
      </c>
      <c r="S24" s="33">
        <f>VLOOKUP($B24,score!$C$7:$AB$26,19,FALSE)</f>
        <v>0</v>
      </c>
      <c r="T24" s="33">
        <f>VLOOKUP($B24,score!$C$7:$AB$26,20,FALSE)</f>
        <v>0</v>
      </c>
      <c r="U24" s="33">
        <f>VLOOKUP($B24,score!$C$7:$AB$26,21,FALSE)</f>
        <v>0</v>
      </c>
      <c r="V24" s="33">
        <f>VLOOKUP($B24,score!$C$7:$AB$26,22,FALSE)</f>
        <v>0</v>
      </c>
      <c r="W24" s="33">
        <f>VLOOKUP($B24,score!$C$7:$AB$26,23,FALSE)</f>
        <v>0</v>
      </c>
      <c r="X24" s="26">
        <f>VLOOKUP($B24,score!$C$7:$AD$26,25,FALSE)</f>
        <v>200.0000024</v>
      </c>
      <c r="Y24" s="32">
        <f>VLOOKUP($B24,score!$C$7:$AD$26,26,FALSE)</f>
        <v>-2</v>
      </c>
      <c r="Z24" s="30">
        <f>VLOOKUP($B24,score!$C$7:$AD$26,28,FALSE)</f>
        <v>202.0000024</v>
      </c>
    </row>
    <row r="25" spans="2:26" ht="17.25" x14ac:dyDescent="0.3">
      <c r="B25" s="40">
        <v>19</v>
      </c>
      <c r="C25" s="42">
        <f>VLOOKUP($B25,score!$C$7:$AD$26,3,FALSE)</f>
        <v>12</v>
      </c>
      <c r="D25" s="64">
        <f>VLOOKUP($B25,score!$C$7:$AD$26,4,FALSE)</f>
        <v>0</v>
      </c>
      <c r="E25" s="28">
        <f>VLOOKUP($B25,score!$C$7:$AD$26,5,FALSE)</f>
        <v>0</v>
      </c>
      <c r="F25" s="3">
        <f>VLOOKUP($B25,score!$C$7:$AB$26,6,FALSE)</f>
        <v>0</v>
      </c>
      <c r="G25" s="3">
        <f>VLOOKUP($B25,score!$C$7:$AB$26,7,FALSE)</f>
        <v>0</v>
      </c>
      <c r="H25" s="3">
        <f>VLOOKUP($B25,score!$C$7:$AB$26,8,FALSE)</f>
        <v>0</v>
      </c>
      <c r="I25" s="33">
        <f>VLOOKUP($B25,score!$C$7:$AB$26,9,FALSE)</f>
        <v>0</v>
      </c>
      <c r="J25" s="33">
        <f>VLOOKUP($B25,score!$C$7:$AB$26,10,FALSE)</f>
        <v>0</v>
      </c>
      <c r="K25" s="33">
        <f>VLOOKUP($B25,score!$C$7:$AB$26,11,FALSE)</f>
        <v>0</v>
      </c>
      <c r="L25" s="3">
        <f>VLOOKUP($B25,score!$C$7:$AB$26,12,FALSE)</f>
        <v>0</v>
      </c>
      <c r="M25" s="33">
        <f>VLOOKUP($B25,score!$C$7:$AB$26,13,FALSE)</f>
        <v>0</v>
      </c>
      <c r="N25" s="33">
        <f>VLOOKUP($B25,score!$C$7:$AB$26,14,FALSE)</f>
        <v>0</v>
      </c>
      <c r="O25" s="33">
        <f>VLOOKUP($B25,score!$C$7:$AB$26,15,FALSE)</f>
        <v>0</v>
      </c>
      <c r="P25" s="33">
        <f>VLOOKUP($B25,score!$C$7:$AB$26,16,FALSE)</f>
        <v>0</v>
      </c>
      <c r="Q25" s="33">
        <f>VLOOKUP($B25,score!$C$7:$AB$26,17,FALSE)</f>
        <v>0</v>
      </c>
      <c r="R25" s="33">
        <f>VLOOKUP($B25,score!$C$7:$AB$26,18,FALSE)</f>
        <v>0</v>
      </c>
      <c r="S25" s="33">
        <f>VLOOKUP($B25,score!$C$7:$AB$26,19,FALSE)</f>
        <v>0</v>
      </c>
      <c r="T25" s="33">
        <f>VLOOKUP($B25,score!$C$7:$AB$26,20,FALSE)</f>
        <v>0</v>
      </c>
      <c r="U25" s="33">
        <f>VLOOKUP($B25,score!$C$7:$AB$26,21,FALSE)</f>
        <v>0</v>
      </c>
      <c r="V25" s="33">
        <f>VLOOKUP($B25,score!$C$7:$AB$26,22,FALSE)</f>
        <v>0</v>
      </c>
      <c r="W25" s="33">
        <f>VLOOKUP($B25,score!$C$7:$AB$26,23,FALSE)</f>
        <v>0</v>
      </c>
      <c r="X25" s="26">
        <f>VLOOKUP($B25,score!$C$7:$AD$26,25,FALSE)</f>
        <v>200.00000249999999</v>
      </c>
      <c r="Y25" s="32">
        <f>VLOOKUP($B25,score!$C$7:$AD$26,26,FALSE)</f>
        <v>-2</v>
      </c>
      <c r="Z25" s="30">
        <f>VLOOKUP($B25,score!$C$7:$AD$26,28,FALSE)</f>
        <v>202.00000249999999</v>
      </c>
    </row>
    <row r="26" spans="2:26" ht="18" thickBot="1" x14ac:dyDescent="0.35">
      <c r="B26" s="40">
        <v>20</v>
      </c>
      <c r="C26" s="42">
        <f>VLOOKUP($B26,score!$C$7:$AD$26,3,FALSE)</f>
        <v>12</v>
      </c>
      <c r="D26" s="64">
        <f>VLOOKUP($B26,score!$C$7:$AD$26,4,FALSE)</f>
        <v>0</v>
      </c>
      <c r="E26" s="28">
        <f>VLOOKUP($B26,score!$C$7:$AD$26,5,FALSE)</f>
        <v>0</v>
      </c>
      <c r="F26" s="3">
        <f>VLOOKUP($B26,score!$C$7:$AB$26,6,FALSE)</f>
        <v>0</v>
      </c>
      <c r="G26" s="3">
        <f>VLOOKUP($B26,score!$C$7:$AB$26,7,FALSE)</f>
        <v>0</v>
      </c>
      <c r="H26" s="3">
        <f>VLOOKUP($B26,score!$C$7:$AB$26,8,FALSE)</f>
        <v>0</v>
      </c>
      <c r="I26" s="33">
        <f>VLOOKUP($B26,score!$C$7:$AB$26,9,FALSE)</f>
        <v>0</v>
      </c>
      <c r="J26" s="33">
        <f>VLOOKUP($B26,score!$C$7:$AB$26,10,FALSE)</f>
        <v>0</v>
      </c>
      <c r="K26" s="33">
        <f>VLOOKUP($B26,score!$C$7:$AB$26,11,FALSE)</f>
        <v>0</v>
      </c>
      <c r="L26" s="3">
        <f>VLOOKUP($B26,score!$C$7:$AB$26,12,FALSE)</f>
        <v>0</v>
      </c>
      <c r="M26" s="33">
        <f>VLOOKUP($B26,score!$C$7:$AB$26,13,FALSE)</f>
        <v>0</v>
      </c>
      <c r="N26" s="33">
        <f>VLOOKUP($B26,score!$C$7:$AB$26,14,FALSE)</f>
        <v>0</v>
      </c>
      <c r="O26" s="33">
        <f>VLOOKUP($B26,score!$C$7:$AB$26,15,FALSE)</f>
        <v>0</v>
      </c>
      <c r="P26" s="33">
        <f>VLOOKUP($B26,score!$C$7:$AB$26,16,FALSE)</f>
        <v>0</v>
      </c>
      <c r="Q26" s="33">
        <f>VLOOKUP($B26,score!$C$7:$AB$26,17,FALSE)</f>
        <v>0</v>
      </c>
      <c r="R26" s="33">
        <f>VLOOKUP($B26,score!$C$7:$AB$26,18,FALSE)</f>
        <v>0</v>
      </c>
      <c r="S26" s="33">
        <f>VLOOKUP($B26,score!$C$7:$AB$26,19,FALSE)</f>
        <v>0</v>
      </c>
      <c r="T26" s="33">
        <f>VLOOKUP($B26,score!$C$7:$AB$26,20,FALSE)</f>
        <v>0</v>
      </c>
      <c r="U26" s="33">
        <f>VLOOKUP($B26,score!$C$7:$AB$26,21,FALSE)</f>
        <v>0</v>
      </c>
      <c r="V26" s="33">
        <f>VLOOKUP($B26,score!$C$7:$AB$26,22,FALSE)</f>
        <v>0</v>
      </c>
      <c r="W26" s="33">
        <f>VLOOKUP($B26,score!$C$7:$AB$26,23,FALSE)</f>
        <v>0</v>
      </c>
      <c r="X26" s="26">
        <f>VLOOKUP($B26,score!$C$7:$AD$26,25,FALSE)</f>
        <v>200.00000259999999</v>
      </c>
      <c r="Y26" s="32">
        <f>VLOOKUP($B26,score!$C$7:$AD$26,26,FALSE)</f>
        <v>-2</v>
      </c>
      <c r="Z26" s="30">
        <f>VLOOKUP($B26,score!$C$7:$AD$26,28,FALSE)</f>
        <v>202.00000259999999</v>
      </c>
    </row>
    <row r="27" spans="2:26" ht="18.75" customHeight="1" x14ac:dyDescent="0.25">
      <c r="D27" s="73" t="s">
        <v>34</v>
      </c>
      <c r="E27" s="74"/>
      <c r="F27" s="5">
        <f>score!H$27</f>
        <v>4</v>
      </c>
      <c r="G27" s="5">
        <f>score!$I$27</f>
        <v>3</v>
      </c>
      <c r="H27" s="5">
        <f>score!$J$27</f>
        <v>3</v>
      </c>
      <c r="I27" s="5">
        <f>score!$K$27</f>
        <v>4</v>
      </c>
      <c r="J27" s="5">
        <f>score!$L$27</f>
        <v>4</v>
      </c>
      <c r="K27" s="5">
        <f>score!$M$27</f>
        <v>4</v>
      </c>
      <c r="L27" s="5">
        <f>score!$N$27</f>
        <v>3</v>
      </c>
      <c r="M27" s="5">
        <f>score!$O$27</f>
        <v>4</v>
      </c>
      <c r="N27" s="5">
        <f>score!$P$27</f>
        <v>3</v>
      </c>
      <c r="O27" s="25">
        <f>score!$Q$27</f>
        <v>4</v>
      </c>
      <c r="P27" s="25">
        <f>score!$R$27</f>
        <v>3</v>
      </c>
      <c r="Q27" s="25">
        <f>score!$S$27</f>
        <v>3</v>
      </c>
      <c r="R27" s="5">
        <f>score!$T$27</f>
        <v>4</v>
      </c>
      <c r="S27" s="5">
        <f>score!$U$27</f>
        <v>4</v>
      </c>
      <c r="T27" s="5">
        <f>score!$V$27</f>
        <v>4</v>
      </c>
      <c r="U27" s="5">
        <f>score!$W$27</f>
        <v>3</v>
      </c>
      <c r="V27" s="5">
        <f>score!$X$27</f>
        <v>4</v>
      </c>
      <c r="W27" s="5">
        <f>score!$Y$27</f>
        <v>3</v>
      </c>
      <c r="X27" s="6">
        <f>SUM(F27:W27)</f>
        <v>64</v>
      </c>
      <c r="Y27" s="68"/>
      <c r="Z27" s="69"/>
    </row>
  </sheetData>
  <sheetProtection algorithmName="SHA-512" hashValue="w16pZWz6XaNvoTq115fPr4qbv48hcNaJWTRWzBO7PdC6nhMM10dkqiUXheDxYxe26vtcNJSqdxd92YNTwwaHTA==" saltValue="JuQvTjCr0zAlkvr6w/CADA==" spinCount="100000" sheet="1" objects="1" scenarios="1"/>
  <mergeCells count="27">
    <mergeCell ref="C5:C6"/>
    <mergeCell ref="X5:X6"/>
    <mergeCell ref="Y5:Y6"/>
    <mergeCell ref="Z5:Z6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D27:E27"/>
    <mergeCell ref="F2:W2"/>
    <mergeCell ref="F4:W4"/>
    <mergeCell ref="D5:D6"/>
    <mergeCell ref="E5:E6"/>
    <mergeCell ref="F5:F6"/>
    <mergeCell ref="G5:G6"/>
    <mergeCell ref="H5:H6"/>
    <mergeCell ref="I5:I6"/>
    <mergeCell ref="J5:J6"/>
    <mergeCell ref="K5:K6"/>
    <mergeCell ref="Q5:Q6"/>
  </mergeCells>
  <conditionalFormatting sqref="D7:E26">
    <cfRule type="cellIs" dxfId="164" priority="348" operator="equal">
      <formula>0</formula>
    </cfRule>
    <cfRule type="containsBlanks" dxfId="163" priority="349">
      <formula>LEN(TRIM(D7))=0</formula>
    </cfRule>
  </conditionalFormatting>
  <conditionalFormatting sqref="X7:Z26">
    <cfRule type="cellIs" dxfId="162" priority="346" operator="greaterThan">
      <formula>199</formula>
    </cfRule>
  </conditionalFormatting>
  <conditionalFormatting sqref="H7:H26">
    <cfRule type="cellIs" dxfId="161" priority="212" stopIfTrue="1" operator="equal">
      <formula>1</formula>
    </cfRule>
    <cfRule type="cellIs" dxfId="160" priority="244" operator="equal">
      <formula>0</formula>
    </cfRule>
    <cfRule type="cellIs" dxfId="159" priority="245" operator="greaterThan">
      <formula>4</formula>
    </cfRule>
    <cfRule type="cellIs" dxfId="158" priority="246" operator="equal">
      <formula>4</formula>
    </cfRule>
    <cfRule type="cellIs" dxfId="157" priority="247" operator="equal">
      <formula>2</formula>
    </cfRule>
    <cfRule type="containsBlanks" dxfId="156" priority="249">
      <formula>LEN(TRIM(H7))=0</formula>
    </cfRule>
  </conditionalFormatting>
  <conditionalFormatting sqref="Y7:Y26">
    <cfRule type="cellIs" dxfId="155" priority="72" operator="equal">
      <formula>-2</formula>
    </cfRule>
  </conditionalFormatting>
  <conditionalFormatting sqref="X7:X26">
    <cfRule type="cellIs" dxfId="154" priority="70" operator="between">
      <formula>1</formula>
      <formula>0</formula>
    </cfRule>
  </conditionalFormatting>
  <conditionalFormatting sqref="G7:H26">
    <cfRule type="containsBlanks" dxfId="153" priority="255">
      <formula>LEN(TRIM(G7))=0</formula>
    </cfRule>
    <cfRule type="cellIs" dxfId="152" priority="260" operator="equal">
      <formula>1</formula>
    </cfRule>
  </conditionalFormatting>
  <conditionalFormatting sqref="G7:H26">
    <cfRule type="cellIs" dxfId="151" priority="66" operator="equal">
      <formula>0</formula>
    </cfRule>
    <cfRule type="cellIs" dxfId="150" priority="67" operator="greaterThan">
      <formula>4</formula>
    </cfRule>
    <cfRule type="cellIs" dxfId="149" priority="68" operator="equal">
      <formula>4</formula>
    </cfRule>
    <cfRule type="cellIs" dxfId="148" priority="69" operator="equal">
      <formula>2</formula>
    </cfRule>
  </conditionalFormatting>
  <conditionalFormatting sqref="F7:F26">
    <cfRule type="cellIs" dxfId="147" priority="61" operator="equal">
      <formula>0</formula>
    </cfRule>
    <cfRule type="cellIs" dxfId="146" priority="62" operator="greaterThan">
      <formula>5</formula>
    </cfRule>
    <cfRule type="cellIs" dxfId="145" priority="63" operator="equal">
      <formula>5</formula>
    </cfRule>
    <cfRule type="cellIs" dxfId="144" priority="64" operator="equal">
      <formula>3</formula>
    </cfRule>
    <cfRule type="cellIs" dxfId="143" priority="65" operator="equal">
      <formula>2</formula>
    </cfRule>
  </conditionalFormatting>
  <conditionalFormatting sqref="I7:K26">
    <cfRule type="cellIs" dxfId="142" priority="51" operator="equal">
      <formula>0</formula>
    </cfRule>
    <cfRule type="cellIs" dxfId="141" priority="52" operator="greaterThan">
      <formula>5</formula>
    </cfRule>
    <cfRule type="cellIs" dxfId="140" priority="53" operator="equal">
      <formula>5</formula>
    </cfRule>
    <cfRule type="cellIs" dxfId="139" priority="54" operator="equal">
      <formula>3</formula>
    </cfRule>
    <cfRule type="cellIs" dxfId="138" priority="55" operator="equal">
      <formula>2</formula>
    </cfRule>
  </conditionalFormatting>
  <conditionalFormatting sqref="M7:M26">
    <cfRule type="cellIs" dxfId="137" priority="46" operator="equal">
      <formula>0</formula>
    </cfRule>
    <cfRule type="cellIs" dxfId="136" priority="47" operator="greaterThan">
      <formula>5</formula>
    </cfRule>
    <cfRule type="cellIs" dxfId="135" priority="48" operator="equal">
      <formula>5</formula>
    </cfRule>
    <cfRule type="cellIs" dxfId="134" priority="49" operator="equal">
      <formula>3</formula>
    </cfRule>
    <cfRule type="cellIs" dxfId="133" priority="50" operator="equal">
      <formula>2</formula>
    </cfRule>
  </conditionalFormatting>
  <conditionalFormatting sqref="O7:O26">
    <cfRule type="cellIs" dxfId="132" priority="41" operator="equal">
      <formula>0</formula>
    </cfRule>
    <cfRule type="cellIs" dxfId="131" priority="42" operator="greaterThan">
      <formula>5</formula>
    </cfRule>
    <cfRule type="cellIs" dxfId="130" priority="43" operator="equal">
      <formula>5</formula>
    </cfRule>
    <cfRule type="cellIs" dxfId="129" priority="44" operator="equal">
      <formula>3</formula>
    </cfRule>
    <cfRule type="cellIs" dxfId="128" priority="45" operator="equal">
      <formula>2</formula>
    </cfRule>
  </conditionalFormatting>
  <conditionalFormatting sqref="R7:T26">
    <cfRule type="cellIs" dxfId="127" priority="36" operator="equal">
      <formula>0</formula>
    </cfRule>
    <cfRule type="cellIs" dxfId="126" priority="37" operator="greaterThan">
      <formula>5</formula>
    </cfRule>
    <cfRule type="cellIs" dxfId="125" priority="38" operator="equal">
      <formula>5</formula>
    </cfRule>
    <cfRule type="cellIs" dxfId="124" priority="39" operator="equal">
      <formula>3</formula>
    </cfRule>
    <cfRule type="cellIs" dxfId="123" priority="40" operator="equal">
      <formula>2</formula>
    </cfRule>
  </conditionalFormatting>
  <conditionalFormatting sqref="V7:V26">
    <cfRule type="cellIs" dxfId="122" priority="31" operator="equal">
      <formula>0</formula>
    </cfRule>
    <cfRule type="cellIs" dxfId="121" priority="32" operator="greaterThan">
      <formula>5</formula>
    </cfRule>
    <cfRule type="cellIs" dxfId="120" priority="33" operator="equal">
      <formula>5</formula>
    </cfRule>
    <cfRule type="cellIs" dxfId="119" priority="34" operator="equal">
      <formula>3</formula>
    </cfRule>
    <cfRule type="cellIs" dxfId="118" priority="35" operator="equal">
      <formula>2</formula>
    </cfRule>
  </conditionalFormatting>
  <conditionalFormatting sqref="L7:L26">
    <cfRule type="cellIs" dxfId="117" priority="124" operator="equal">
      <formula>4</formula>
    </cfRule>
    <cfRule type="cellIs" dxfId="116" priority="125" operator="greaterThan">
      <formula>4</formula>
    </cfRule>
    <cfRule type="cellIs" dxfId="115" priority="126" operator="equal">
      <formula>0</formula>
    </cfRule>
    <cfRule type="containsBlanks" dxfId="114" priority="127">
      <formula>LEN(TRIM(L7))=0</formula>
    </cfRule>
    <cfRule type="cellIs" dxfId="113" priority="153" operator="equal">
      <formula>2</formula>
    </cfRule>
    <cfRule type="cellIs" dxfId="112" priority="226" operator="equal">
      <formula>1</formula>
    </cfRule>
  </conditionalFormatting>
  <conditionalFormatting sqref="N7:N26">
    <cfRule type="cellIs" dxfId="111" priority="25" operator="equal">
      <formula>4</formula>
    </cfRule>
    <cfRule type="cellIs" dxfId="110" priority="26" operator="greaterThan">
      <formula>4</formula>
    </cfRule>
    <cfRule type="cellIs" dxfId="109" priority="27" operator="equal">
      <formula>0</formula>
    </cfRule>
    <cfRule type="containsBlanks" dxfId="108" priority="28">
      <formula>LEN(TRIM(N7))=0</formula>
    </cfRule>
    <cfRule type="cellIs" dxfId="107" priority="29" operator="equal">
      <formula>2</formula>
    </cfRule>
    <cfRule type="cellIs" dxfId="106" priority="30" operator="equal">
      <formula>1</formula>
    </cfRule>
  </conditionalFormatting>
  <conditionalFormatting sqref="P7:P26">
    <cfRule type="cellIs" dxfId="105" priority="19" operator="equal">
      <formula>4</formula>
    </cfRule>
    <cfRule type="cellIs" dxfId="104" priority="20" operator="greaterThan">
      <formula>4</formula>
    </cfRule>
    <cfRule type="cellIs" dxfId="103" priority="21" operator="equal">
      <formula>0</formula>
    </cfRule>
    <cfRule type="containsBlanks" dxfId="102" priority="22">
      <formula>LEN(TRIM(P7))=0</formula>
    </cfRule>
    <cfRule type="cellIs" dxfId="101" priority="23" operator="equal">
      <formula>2</formula>
    </cfRule>
    <cfRule type="cellIs" dxfId="100" priority="24" operator="equal">
      <formula>1</formula>
    </cfRule>
  </conditionalFormatting>
  <conditionalFormatting sqref="Q7:Q26">
    <cfRule type="cellIs" dxfId="99" priority="13" operator="equal">
      <formula>4</formula>
    </cfRule>
    <cfRule type="cellIs" dxfId="98" priority="14" operator="greaterThan">
      <formula>4</formula>
    </cfRule>
    <cfRule type="cellIs" dxfId="97" priority="15" operator="equal">
      <formula>0</formula>
    </cfRule>
    <cfRule type="containsBlanks" dxfId="96" priority="16">
      <formula>LEN(TRIM(Q7))=0</formula>
    </cfRule>
    <cfRule type="cellIs" dxfId="95" priority="17" operator="equal">
      <formula>2</formula>
    </cfRule>
    <cfRule type="cellIs" dxfId="94" priority="18" operator="equal">
      <formula>1</formula>
    </cfRule>
  </conditionalFormatting>
  <conditionalFormatting sqref="U7:U26">
    <cfRule type="cellIs" dxfId="93" priority="7" operator="equal">
      <formula>4</formula>
    </cfRule>
    <cfRule type="cellIs" dxfId="92" priority="8" operator="greaterThan">
      <formula>4</formula>
    </cfRule>
    <cfRule type="cellIs" dxfId="91" priority="9" operator="equal">
      <formula>0</formula>
    </cfRule>
    <cfRule type="containsBlanks" dxfId="90" priority="10">
      <formula>LEN(TRIM(U7))=0</formula>
    </cfRule>
    <cfRule type="cellIs" dxfId="89" priority="11" operator="equal">
      <formula>2</formula>
    </cfRule>
    <cfRule type="cellIs" dxfId="88" priority="12" operator="equal">
      <formula>1</formula>
    </cfRule>
  </conditionalFormatting>
  <conditionalFormatting sqref="W7:W26">
    <cfRule type="cellIs" dxfId="87" priority="1" operator="equal">
      <formula>4</formula>
    </cfRule>
    <cfRule type="cellIs" dxfId="86" priority="2" operator="greaterThan">
      <formula>4</formula>
    </cfRule>
    <cfRule type="cellIs" dxfId="85" priority="3" operator="equal">
      <formula>0</formula>
    </cfRule>
    <cfRule type="containsBlanks" dxfId="84" priority="4">
      <formula>LEN(TRIM(W7))=0</formula>
    </cfRule>
    <cfRule type="cellIs" dxfId="83" priority="5" operator="equal">
      <formula>2</formula>
    </cfRule>
    <cfRule type="cellIs" dxfId="82" priority="6" operator="equal">
      <formula>1</formula>
    </cfRule>
  </conditionalFormatting>
  <conditionalFormatting sqref="E7:E26">
    <cfRule type="dataBar" priority="115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{0CFFD35D-7210-4382-849E-9E7146ECF871}</x14:id>
        </ext>
      </extLst>
    </cfRule>
  </conditionalFormatting>
  <pageMargins left="0" right="0" top="0.6" bottom="0" header="1" footer="0.31496062992125984"/>
  <pageSetup paperSize="9" scale="7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FFD35D-7210-4382-849E-9E7146ECF871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E27"/>
  <sheetViews>
    <sheetView showGridLines="0" showRowColHeaders="0" workbookViewId="0">
      <pane ySplit="6" topLeftCell="A7" activePane="bottomLeft" state="frozen"/>
      <selection pane="bottomLeft" activeCell="C4" sqref="C4"/>
    </sheetView>
  </sheetViews>
  <sheetFormatPr defaultRowHeight="15" x14ac:dyDescent="0.25"/>
  <cols>
    <col min="1" max="1" width="1.5703125" style="37" customWidth="1"/>
    <col min="2" max="2" width="8.7109375" customWidth="1"/>
    <col min="3" max="3" width="36.7109375" style="15" bestFit="1" customWidth="1"/>
    <col min="4" max="4" width="9.7109375" hidden="1" customWidth="1"/>
    <col min="5" max="22" width="6.7109375" customWidth="1"/>
    <col min="23" max="23" width="8.7109375" style="1" customWidth="1"/>
  </cols>
  <sheetData>
    <row r="1" spans="1:31" ht="6" customHeight="1" thickBot="1" x14ac:dyDescent="0.3">
      <c r="A1" s="36"/>
      <c r="B1" s="2"/>
      <c r="C1" s="14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1"/>
      <c r="X1" s="2"/>
      <c r="Y1" s="2"/>
      <c r="Z1" s="2"/>
      <c r="AA1" s="2"/>
      <c r="AB1" s="2"/>
      <c r="AC1" s="2"/>
      <c r="AD1" s="2"/>
      <c r="AE1" s="2"/>
    </row>
    <row r="2" spans="1:31" ht="33.75" thickBot="1" x14ac:dyDescent="0.65">
      <c r="A2" s="36"/>
      <c r="B2" s="2"/>
      <c r="C2" s="14"/>
      <c r="D2" s="2"/>
      <c r="E2" s="75" t="str">
        <f>score!$H$2 &amp; "   -   " &amp; "Bruto rezultati"</f>
        <v>Hribca 60+ 14.05.2022   -   Bruto rezultati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  <c r="W2" s="11"/>
      <c r="X2" s="2"/>
      <c r="Y2" s="2"/>
      <c r="Z2" s="2"/>
      <c r="AA2" s="2"/>
      <c r="AB2" s="2"/>
      <c r="AC2" s="2"/>
      <c r="AD2" s="2"/>
      <c r="AE2" s="2"/>
    </row>
    <row r="3" spans="1:31" ht="6.75" customHeight="1" x14ac:dyDescent="0.25">
      <c r="A3" s="36"/>
      <c r="B3" s="2"/>
      <c r="C3" s="1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11"/>
      <c r="X3" s="2"/>
      <c r="Y3" s="2"/>
      <c r="Z3" s="2"/>
      <c r="AA3" s="2"/>
      <c r="AB3" s="2"/>
      <c r="AC3" s="2"/>
      <c r="AD3" s="2"/>
      <c r="AE3" s="2"/>
    </row>
    <row r="4" spans="1:31" ht="21.75" customHeight="1" x14ac:dyDescent="0.4">
      <c r="A4" s="36"/>
      <c r="B4" s="2"/>
      <c r="C4" s="61" t="str">
        <f>'vnos rezultatov'!B2</f>
        <v xml:space="preserve"> teksas scramble</v>
      </c>
      <c r="D4" s="2"/>
      <c r="E4" s="78" t="s">
        <v>18</v>
      </c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63" t="s">
        <v>28</v>
      </c>
      <c r="X4" s="2"/>
      <c r="Y4" s="2"/>
      <c r="Z4" s="2"/>
      <c r="AA4" s="2"/>
      <c r="AB4" s="2"/>
      <c r="AC4" s="2"/>
      <c r="AD4" s="2"/>
      <c r="AE4" s="2"/>
    </row>
    <row r="5" spans="1:31" ht="15.75" customHeight="1" x14ac:dyDescent="0.25">
      <c r="B5" s="92" t="s">
        <v>31</v>
      </c>
      <c r="C5" s="79" t="s">
        <v>30</v>
      </c>
      <c r="D5" s="94" t="s">
        <v>9</v>
      </c>
      <c r="E5" s="83">
        <v>1</v>
      </c>
      <c r="F5" s="83">
        <v>2</v>
      </c>
      <c r="G5" s="83">
        <v>3</v>
      </c>
      <c r="H5" s="83">
        <v>4</v>
      </c>
      <c r="I5" s="83">
        <v>5</v>
      </c>
      <c r="J5" s="83">
        <v>6</v>
      </c>
      <c r="K5" s="83">
        <v>7</v>
      </c>
      <c r="L5" s="83">
        <v>8</v>
      </c>
      <c r="M5" s="83">
        <v>9</v>
      </c>
      <c r="N5" s="83">
        <v>10</v>
      </c>
      <c r="O5" s="83">
        <v>11</v>
      </c>
      <c r="P5" s="83">
        <v>12</v>
      </c>
      <c r="Q5" s="83">
        <v>13</v>
      </c>
      <c r="R5" s="83">
        <v>14</v>
      </c>
      <c r="S5" s="83">
        <v>15</v>
      </c>
      <c r="T5" s="83">
        <v>16</v>
      </c>
      <c r="U5" s="83">
        <v>17</v>
      </c>
      <c r="V5" s="90">
        <v>18</v>
      </c>
      <c r="W5" s="87" t="s">
        <v>19</v>
      </c>
    </row>
    <row r="6" spans="1:31" ht="15.75" customHeight="1" x14ac:dyDescent="0.25">
      <c r="B6" s="93"/>
      <c r="C6" s="80"/>
      <c r="D6" s="95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91"/>
      <c r="W6" s="87"/>
    </row>
    <row r="7" spans="1:31" ht="17.25" x14ac:dyDescent="0.3">
      <c r="A7" s="38">
        <v>1</v>
      </c>
      <c r="B7" s="23">
        <f>VLOOKUP($A7,score!$B$7:$AD$26,3,FALSE)</f>
        <v>1</v>
      </c>
      <c r="C7" s="28" t="str">
        <f>VLOOKUP($A7,score!$B$7:$AD$26,5,FALSE)</f>
        <v>Marko&amp;Andreja&amp;Nika</v>
      </c>
      <c r="D7" s="28">
        <f>VLOOKUP($A7,score!$B$7:$AD$26,6,FALSE)</f>
        <v>1</v>
      </c>
      <c r="E7" s="33">
        <f>VLOOKUP($A7,score!$B$7:$AB$26,7,FALSE)</f>
        <v>4</v>
      </c>
      <c r="F7" s="33">
        <f>VLOOKUP($A7,score!$B$7:$AB$26,8,FALSE)</f>
        <v>5</v>
      </c>
      <c r="G7" s="33">
        <f>VLOOKUP($A7,score!$B$7:$AB$26,9,FALSE)</f>
        <v>3</v>
      </c>
      <c r="H7" s="33">
        <f>VLOOKUP($A7,score!$B$7:$AB$26,10,FALSE)</f>
        <v>4</v>
      </c>
      <c r="I7" s="33">
        <f>VLOOKUP($A7,score!$B$7:$AB$26,11,FALSE)</f>
        <v>4</v>
      </c>
      <c r="J7" s="33">
        <f>VLOOKUP($A7,score!$B$7:$AB$26,12,FALSE)</f>
        <v>4</v>
      </c>
      <c r="K7" s="33">
        <f>VLOOKUP($A7,score!$B$7:$AB$26,13,FALSE)</f>
        <v>3</v>
      </c>
      <c r="L7" s="33">
        <f>VLOOKUP($A7,score!$B$7:$AB$26,14,FALSE)</f>
        <v>4</v>
      </c>
      <c r="M7" s="33">
        <f>VLOOKUP($A7,score!$B$7:$AB$26,15,FALSE)</f>
        <v>3</v>
      </c>
      <c r="N7" s="33">
        <f>VLOOKUP($A7,score!$B$7:$AB$26,16,FALSE)</f>
        <v>4</v>
      </c>
      <c r="O7" s="33">
        <f>VLOOKUP($A7,score!$B$7:$AB$26,17,FALSE)</f>
        <v>3</v>
      </c>
      <c r="P7" s="33">
        <f>VLOOKUP($A7,score!$B$7:$AB$26,18,FALSE)</f>
        <v>3</v>
      </c>
      <c r="Q7" s="33">
        <f>VLOOKUP($A7,score!$B$7:$AB$26,19,FALSE)</f>
        <v>4</v>
      </c>
      <c r="R7" s="33">
        <f>VLOOKUP($A7,score!$B$7:$AB$26,20,FALSE)</f>
        <v>4</v>
      </c>
      <c r="S7" s="33">
        <f>VLOOKUP($A7,score!$B$7:$AB$26,21,FALSE)</f>
        <v>3</v>
      </c>
      <c r="T7" s="33">
        <f>VLOOKUP($A7,score!$B$7:$AB$26,22,FALSE)</f>
        <v>2</v>
      </c>
      <c r="U7" s="33">
        <f>VLOOKUP($A7,score!$B$7:$AB$26,23,FALSE)</f>
        <v>4</v>
      </c>
      <c r="V7" s="33">
        <f>VLOOKUP($A7,score!$B$7:$AB$26,24,FALSE)</f>
        <v>4</v>
      </c>
      <c r="W7" s="8">
        <f>VLOOKUP($A7,score!$B$7:$AB$26,25,FALSE)</f>
        <v>65</v>
      </c>
    </row>
    <row r="8" spans="1:31" ht="17.25" x14ac:dyDescent="0.3">
      <c r="A8" s="38">
        <v>2</v>
      </c>
      <c r="B8" s="23">
        <f>VLOOKUP($A8,score!$B$7:$AD$26,3,FALSE)</f>
        <v>2</v>
      </c>
      <c r="C8" s="64" t="str">
        <f>VLOOKUP($A8,score!$B$7:$AD$26,5,FALSE)</f>
        <v>Niko&amp;Maja&amp;Irena</v>
      </c>
      <c r="D8" s="28">
        <f>VLOOKUP($A8,score!$B$7:$AD$26,6,FALSE)</f>
        <v>1</v>
      </c>
      <c r="E8" s="51">
        <f>VLOOKUP($A8,score!$B$7:$AB$26,7,FALSE)</f>
        <v>4</v>
      </c>
      <c r="F8" s="33">
        <f>VLOOKUP($A8,score!$B$7:$AB$26,8,FALSE)</f>
        <v>3</v>
      </c>
      <c r="G8" s="33">
        <f>VLOOKUP($A8,score!$B$7:$AB$26,9,FALSE)</f>
        <v>2</v>
      </c>
      <c r="H8" s="51">
        <f>VLOOKUP($A8,score!$B$7:$AB$26,10,FALSE)</f>
        <v>4</v>
      </c>
      <c r="I8" s="51">
        <f>VLOOKUP($A8,score!$B$7:$AB$26,11,FALSE)</f>
        <v>4</v>
      </c>
      <c r="J8" s="51">
        <f>VLOOKUP($A8,score!$B$7:$AB$26,12,FALSE)</f>
        <v>5</v>
      </c>
      <c r="K8" s="33">
        <f>VLOOKUP($A8,score!$B$7:$AB$26,13,FALSE)</f>
        <v>3</v>
      </c>
      <c r="L8" s="51">
        <f>VLOOKUP($A8,score!$B$7:$AB$26,14,FALSE)</f>
        <v>4</v>
      </c>
      <c r="M8" s="33">
        <f>VLOOKUP($A8,score!$B$7:$AB$26,15,FALSE)</f>
        <v>3</v>
      </c>
      <c r="N8" s="51">
        <f>VLOOKUP($A8,score!$B$7:$AB$26,16,FALSE)</f>
        <v>4</v>
      </c>
      <c r="O8" s="33">
        <f>VLOOKUP($A8,score!$B$7:$AB$26,17,FALSE)</f>
        <v>3</v>
      </c>
      <c r="P8" s="33">
        <f>VLOOKUP($A8,score!$B$7:$AB$26,18,FALSE)</f>
        <v>4</v>
      </c>
      <c r="Q8" s="51">
        <f>VLOOKUP($A8,score!$B$7:$AB$26,19,FALSE)</f>
        <v>4</v>
      </c>
      <c r="R8" s="51">
        <f>VLOOKUP($A8,score!$B$7:$AB$26,20,FALSE)</f>
        <v>5</v>
      </c>
      <c r="S8" s="51">
        <f>VLOOKUP($A8,score!$B$7:$AB$26,21,FALSE)</f>
        <v>5</v>
      </c>
      <c r="T8" s="33">
        <f>VLOOKUP($A8,score!$B$7:$AB$26,22,FALSE)</f>
        <v>3</v>
      </c>
      <c r="U8" s="51">
        <f>VLOOKUP($A8,score!$B$7:$AB$26,23,FALSE)</f>
        <v>4</v>
      </c>
      <c r="V8" s="33">
        <f>VLOOKUP($A8,score!$B$7:$AB$26,24,FALSE)</f>
        <v>3</v>
      </c>
      <c r="W8" s="8">
        <f>VLOOKUP($A8,score!$B$7:$AB$26,25,FALSE)</f>
        <v>67</v>
      </c>
    </row>
    <row r="9" spans="1:31" ht="17.25" x14ac:dyDescent="0.3">
      <c r="A9" s="38">
        <v>3</v>
      </c>
      <c r="B9" s="23">
        <f>VLOOKUP($A9,score!$B$7:$AD$26,3,FALSE)</f>
        <v>3</v>
      </c>
      <c r="C9" s="64" t="str">
        <f>VLOOKUP($A9,score!$B$7:$AD$26,5,FALSE)</f>
        <v>Vito&amp;Maja&amp;Grega</v>
      </c>
      <c r="D9" s="28">
        <f>VLOOKUP($A9,score!$B$7:$AD$26,6,FALSE)</f>
        <v>1</v>
      </c>
      <c r="E9" s="33">
        <f>VLOOKUP($A9,score!$B$7:$AB$26,7,FALSE)</f>
        <v>4</v>
      </c>
      <c r="F9" s="33">
        <f>VLOOKUP($A9,score!$B$7:$AB$26,8,FALSE)</f>
        <v>3</v>
      </c>
      <c r="G9" s="33">
        <f>VLOOKUP($A9,score!$B$7:$AB$26,9,FALSE)</f>
        <v>5</v>
      </c>
      <c r="H9" s="33">
        <f>VLOOKUP($A9,score!$B$7:$AB$26,10,FALSE)</f>
        <v>4</v>
      </c>
      <c r="I9" s="33">
        <f>VLOOKUP($A9,score!$B$7:$AB$26,11,FALSE)</f>
        <v>4</v>
      </c>
      <c r="J9" s="33">
        <f>VLOOKUP($A9,score!$B$7:$AB$26,12,FALSE)</f>
        <v>4</v>
      </c>
      <c r="K9" s="33">
        <f>VLOOKUP($A9,score!$B$7:$AB$26,13,FALSE)</f>
        <v>3</v>
      </c>
      <c r="L9" s="33">
        <f>VLOOKUP($A9,score!$B$7:$AB$26,14,FALSE)</f>
        <v>4</v>
      </c>
      <c r="M9" s="33">
        <f>VLOOKUP($A9,score!$B$7:$AB$26,15,FALSE)</f>
        <v>3</v>
      </c>
      <c r="N9" s="33">
        <f>VLOOKUP($A9,score!$B$7:$AB$26,16,FALSE)</f>
        <v>4</v>
      </c>
      <c r="O9" s="33">
        <f>VLOOKUP($A9,score!$B$7:$AB$26,17,FALSE)</f>
        <v>4</v>
      </c>
      <c r="P9" s="33">
        <f>VLOOKUP($A9,score!$B$7:$AB$26,18,FALSE)</f>
        <v>3</v>
      </c>
      <c r="Q9" s="33">
        <f>VLOOKUP($A9,score!$B$7:$AB$26,19,FALSE)</f>
        <v>5</v>
      </c>
      <c r="R9" s="33">
        <f>VLOOKUP($A9,score!$B$7:$AB$26,20,FALSE)</f>
        <v>4</v>
      </c>
      <c r="S9" s="33">
        <f>VLOOKUP($A9,score!$B$7:$AB$26,21,FALSE)</f>
        <v>4</v>
      </c>
      <c r="T9" s="33">
        <f>VLOOKUP($A9,score!$B$7:$AB$26,22,FALSE)</f>
        <v>3</v>
      </c>
      <c r="U9" s="33">
        <f>VLOOKUP($A9,score!$B$7:$AB$26,23,FALSE)</f>
        <v>4</v>
      </c>
      <c r="V9" s="33">
        <f>VLOOKUP($A9,score!$B$7:$AB$26,24,FALSE)</f>
        <v>3</v>
      </c>
      <c r="W9" s="8">
        <f>VLOOKUP($A9,score!$B$7:$AB$26,25,FALSE)</f>
        <v>68</v>
      </c>
    </row>
    <row r="10" spans="1:31" ht="17.25" x14ac:dyDescent="0.3">
      <c r="A10" s="38">
        <v>4</v>
      </c>
      <c r="B10" s="23">
        <f>VLOOKUP($A10,score!$B$7:$AD$26,3,FALSE)</f>
        <v>3</v>
      </c>
      <c r="C10" s="64" t="str">
        <f>VLOOKUP($A10,score!$B$7:$AD$26,5,FALSE)</f>
        <v>Helena&amp;Andrej&amp;Mirjana</v>
      </c>
      <c r="D10" s="28">
        <f>VLOOKUP($A10,score!$B$7:$AD$26,6,FALSE)</f>
        <v>1</v>
      </c>
      <c r="E10" s="33">
        <f>VLOOKUP($A10,score!$B$7:$AB$26,7,FALSE)</f>
        <v>4</v>
      </c>
      <c r="F10" s="33">
        <f>VLOOKUP($A10,score!$B$7:$AB$26,8,FALSE)</f>
        <v>3</v>
      </c>
      <c r="G10" s="33">
        <f>VLOOKUP($A10,score!$B$7:$AB$26,9,FALSE)</f>
        <v>3</v>
      </c>
      <c r="H10" s="33">
        <f>VLOOKUP($A10,score!$B$7:$AB$26,10,FALSE)</f>
        <v>4</v>
      </c>
      <c r="I10" s="33">
        <f>VLOOKUP($A10,score!$B$7:$AB$26,11,FALSE)</f>
        <v>4</v>
      </c>
      <c r="J10" s="33">
        <f>VLOOKUP($A10,score!$B$7:$AB$26,12,FALSE)</f>
        <v>5</v>
      </c>
      <c r="K10" s="33">
        <f>VLOOKUP($A10,score!$B$7:$AB$26,13,FALSE)</f>
        <v>3</v>
      </c>
      <c r="L10" s="33">
        <f>VLOOKUP($A10,score!$B$7:$AB$26,14,FALSE)</f>
        <v>5</v>
      </c>
      <c r="M10" s="33">
        <f>VLOOKUP($A10,score!$B$7:$AB$26,15,FALSE)</f>
        <v>3</v>
      </c>
      <c r="N10" s="33">
        <f>VLOOKUP($A10,score!$B$7:$AB$26,16,FALSE)</f>
        <v>5</v>
      </c>
      <c r="O10" s="33">
        <f>VLOOKUP($A10,score!$B$7:$AB$26,17,FALSE)</f>
        <v>4</v>
      </c>
      <c r="P10" s="33">
        <f>VLOOKUP($A10,score!$B$7:$AB$26,18,FALSE)</f>
        <v>3</v>
      </c>
      <c r="Q10" s="33">
        <f>VLOOKUP($A10,score!$B$7:$AB$26,19,FALSE)</f>
        <v>4</v>
      </c>
      <c r="R10" s="33">
        <f>VLOOKUP($A10,score!$B$7:$AB$26,20,FALSE)</f>
        <v>3</v>
      </c>
      <c r="S10" s="33">
        <f>VLOOKUP($A10,score!$B$7:$AB$26,21,FALSE)</f>
        <v>5</v>
      </c>
      <c r="T10" s="33">
        <f>VLOOKUP($A10,score!$B$7:$AB$26,22,FALSE)</f>
        <v>3</v>
      </c>
      <c r="U10" s="33">
        <f>VLOOKUP($A10,score!$B$7:$AB$26,23,FALSE)</f>
        <v>4</v>
      </c>
      <c r="V10" s="33">
        <f>VLOOKUP($A10,score!$B$7:$AB$26,24,FALSE)</f>
        <v>3</v>
      </c>
      <c r="W10" s="8">
        <f>VLOOKUP($A10,score!$B$7:$AB$26,25,FALSE)</f>
        <v>68</v>
      </c>
    </row>
    <row r="11" spans="1:31" ht="17.25" x14ac:dyDescent="0.3">
      <c r="A11" s="38">
        <v>5</v>
      </c>
      <c r="B11" s="23">
        <f>VLOOKUP($A11,score!$B$7:$AD$26,3,FALSE)</f>
        <v>3</v>
      </c>
      <c r="C11" s="28" t="str">
        <f>VLOOKUP($A11,score!$B$7:$AD$26,5,FALSE)</f>
        <v>Bojan&amp;Breda Konte&amp;Rado</v>
      </c>
      <c r="D11" s="28">
        <f>VLOOKUP($A11,score!$B$7:$AD$26,6,FALSE)</f>
        <v>1</v>
      </c>
      <c r="E11" s="33">
        <f>VLOOKUP($A11,score!$B$7:$AB$26,7,FALSE)</f>
        <v>3</v>
      </c>
      <c r="F11" s="33">
        <f>VLOOKUP($A11,score!$B$7:$AB$26,8,FALSE)</f>
        <v>3</v>
      </c>
      <c r="G11" s="33">
        <f>VLOOKUP($A11,score!$B$7:$AB$26,9,FALSE)</f>
        <v>4</v>
      </c>
      <c r="H11" s="33">
        <f>VLOOKUP($A11,score!$B$7:$AB$26,10,FALSE)</f>
        <v>5</v>
      </c>
      <c r="I11" s="33">
        <f>VLOOKUP($A11,score!$B$7:$AB$26,11,FALSE)</f>
        <v>5</v>
      </c>
      <c r="J11" s="33">
        <f>VLOOKUP($A11,score!$B$7:$AB$26,12,FALSE)</f>
        <v>4</v>
      </c>
      <c r="K11" s="33">
        <f>VLOOKUP($A11,score!$B$7:$AB$26,13,FALSE)</f>
        <v>2</v>
      </c>
      <c r="L11" s="33">
        <f>VLOOKUP($A11,score!$B$7:$AB$26,14,FALSE)</f>
        <v>4</v>
      </c>
      <c r="M11" s="33">
        <f>VLOOKUP($A11,score!$B$7:$AB$26,15,FALSE)</f>
        <v>2</v>
      </c>
      <c r="N11" s="33">
        <f>VLOOKUP($A11,score!$B$7:$AB$26,16,FALSE)</f>
        <v>5</v>
      </c>
      <c r="O11" s="33">
        <f>VLOOKUP($A11,score!$B$7:$AB$26,17,FALSE)</f>
        <v>3</v>
      </c>
      <c r="P11" s="33">
        <f>VLOOKUP($A11,score!$B$7:$AB$26,18,FALSE)</f>
        <v>3</v>
      </c>
      <c r="Q11" s="33">
        <f>VLOOKUP($A11,score!$B$7:$AB$26,19,FALSE)</f>
        <v>6</v>
      </c>
      <c r="R11" s="33">
        <f>VLOOKUP($A11,score!$B$7:$AB$26,20,FALSE)</f>
        <v>4</v>
      </c>
      <c r="S11" s="33">
        <f>VLOOKUP($A11,score!$B$7:$AB$26,21,FALSE)</f>
        <v>4</v>
      </c>
      <c r="T11" s="33">
        <f>VLOOKUP($A11,score!$B$7:$AB$26,22,FALSE)</f>
        <v>3</v>
      </c>
      <c r="U11" s="33">
        <f>VLOOKUP($A11,score!$B$7:$AB$26,23,FALSE)</f>
        <v>6</v>
      </c>
      <c r="V11" s="33">
        <f>VLOOKUP($A11,score!$B$7:$AB$26,24,FALSE)</f>
        <v>2</v>
      </c>
      <c r="W11" s="8">
        <f>VLOOKUP($A11,score!$B$7:$AB$26,25,FALSE)</f>
        <v>68</v>
      </c>
    </row>
    <row r="12" spans="1:31" ht="17.25" x14ac:dyDescent="0.3">
      <c r="A12" s="38">
        <v>6</v>
      </c>
      <c r="B12" s="23">
        <f>VLOOKUP($A12,score!$B$7:$AD$26,3,FALSE)</f>
        <v>6</v>
      </c>
      <c r="C12" s="64" t="str">
        <f>VLOOKUP($A12,score!$B$7:$AD$26,5,FALSE)</f>
        <v>Miha&amp;Nina&amp;Gal</v>
      </c>
      <c r="D12" s="28">
        <f>VLOOKUP($A12,score!$B$7:$AD$26,6,FALSE)</f>
        <v>1</v>
      </c>
      <c r="E12" s="33">
        <f>VLOOKUP($A12,score!$B$7:$AB$26,7,FALSE)</f>
        <v>5</v>
      </c>
      <c r="F12" s="33">
        <f>VLOOKUP($A12,score!$B$7:$AB$26,8,FALSE)</f>
        <v>4</v>
      </c>
      <c r="G12" s="33">
        <f>VLOOKUP($A12,score!$B$7:$AB$26,9,FALSE)</f>
        <v>4</v>
      </c>
      <c r="H12" s="33">
        <f>VLOOKUP($A12,score!$B$7:$AB$26,10,FALSE)</f>
        <v>4</v>
      </c>
      <c r="I12" s="33">
        <f>VLOOKUP($A12,score!$B$7:$AB$26,11,FALSE)</f>
        <v>4</v>
      </c>
      <c r="J12" s="33">
        <f>VLOOKUP($A12,score!$B$7:$AB$26,12,FALSE)</f>
        <v>4</v>
      </c>
      <c r="K12" s="33">
        <f>VLOOKUP($A12,score!$B$7:$AB$26,13,FALSE)</f>
        <v>4</v>
      </c>
      <c r="L12" s="33">
        <f>VLOOKUP($A12,score!$B$7:$AB$26,14,FALSE)</f>
        <v>4</v>
      </c>
      <c r="M12" s="33">
        <f>VLOOKUP($A12,score!$B$7:$AB$26,15,FALSE)</f>
        <v>3</v>
      </c>
      <c r="N12" s="33">
        <f>VLOOKUP($A12,score!$B$7:$AB$26,16,FALSE)</f>
        <v>4</v>
      </c>
      <c r="O12" s="33">
        <f>VLOOKUP($A12,score!$B$7:$AB$26,17,FALSE)</f>
        <v>4</v>
      </c>
      <c r="P12" s="33">
        <f>VLOOKUP($A12,score!$B$7:$AB$26,18,FALSE)</f>
        <v>2</v>
      </c>
      <c r="Q12" s="33">
        <f>VLOOKUP($A12,score!$B$7:$AB$26,19,FALSE)</f>
        <v>4</v>
      </c>
      <c r="R12" s="33">
        <f>VLOOKUP($A12,score!$B$7:$AB$26,20,FALSE)</f>
        <v>5</v>
      </c>
      <c r="S12" s="33">
        <f>VLOOKUP($A12,score!$B$7:$AB$26,21,FALSE)</f>
        <v>4</v>
      </c>
      <c r="T12" s="33">
        <f>VLOOKUP($A12,score!$B$7:$AB$26,22,FALSE)</f>
        <v>2</v>
      </c>
      <c r="U12" s="33">
        <f>VLOOKUP($A12,score!$B$7:$AB$26,23,FALSE)</f>
        <v>5</v>
      </c>
      <c r="V12" s="33">
        <f>VLOOKUP($A12,score!$B$7:$AB$26,24,FALSE)</f>
        <v>3</v>
      </c>
      <c r="W12" s="8">
        <f>VLOOKUP($A12,score!$B$7:$AB$26,25,FALSE)</f>
        <v>69</v>
      </c>
    </row>
    <row r="13" spans="1:31" ht="17.25" x14ac:dyDescent="0.3">
      <c r="A13" s="38">
        <v>7</v>
      </c>
      <c r="B13" s="23">
        <f>VLOOKUP($A13,score!$B$7:$AD$26,3,FALSE)</f>
        <v>7</v>
      </c>
      <c r="C13" s="64" t="str">
        <f>VLOOKUP($A13,score!$B$7:$AD$26,5,FALSE)</f>
        <v>Peter&amp;Braco&amp;Alenka</v>
      </c>
      <c r="D13" s="28">
        <f>VLOOKUP($A13,score!$B$7:$AD$26,6,FALSE)</f>
        <v>1</v>
      </c>
      <c r="E13" s="33">
        <f>VLOOKUP($A13,score!$B$7:$AB$26,7,FALSE)</f>
        <v>4</v>
      </c>
      <c r="F13" s="33">
        <f>VLOOKUP($A13,score!$B$7:$AB$26,8,FALSE)</f>
        <v>3</v>
      </c>
      <c r="G13" s="33">
        <f>VLOOKUP($A13,score!$B$7:$AB$26,9,FALSE)</f>
        <v>4</v>
      </c>
      <c r="H13" s="33">
        <f>VLOOKUP($A13,score!$B$7:$AB$26,10,FALSE)</f>
        <v>5</v>
      </c>
      <c r="I13" s="33">
        <f>VLOOKUP($A13,score!$B$7:$AB$26,11,FALSE)</f>
        <v>5</v>
      </c>
      <c r="J13" s="33">
        <f>VLOOKUP($A13,score!$B$7:$AB$26,12,FALSE)</f>
        <v>4</v>
      </c>
      <c r="K13" s="33">
        <f>VLOOKUP($A13,score!$B$7:$AB$26,13,FALSE)</f>
        <v>4</v>
      </c>
      <c r="L13" s="33">
        <f>VLOOKUP($A13,score!$B$7:$AB$26,14,FALSE)</f>
        <v>4</v>
      </c>
      <c r="M13" s="33">
        <f>VLOOKUP($A13,score!$B$7:$AB$26,15,FALSE)</f>
        <v>3</v>
      </c>
      <c r="N13" s="33">
        <f>VLOOKUP($A13,score!$B$7:$AB$26,16,FALSE)</f>
        <v>5</v>
      </c>
      <c r="O13" s="33">
        <f>VLOOKUP($A13,score!$B$7:$AB$26,17,FALSE)</f>
        <v>3</v>
      </c>
      <c r="P13" s="33">
        <f>VLOOKUP($A13,score!$B$7:$AB$26,18,FALSE)</f>
        <v>4</v>
      </c>
      <c r="Q13" s="33">
        <f>VLOOKUP($A13,score!$B$7:$AB$26,19,FALSE)</f>
        <v>5</v>
      </c>
      <c r="R13" s="33">
        <f>VLOOKUP($A13,score!$B$7:$AB$26,20,FALSE)</f>
        <v>4</v>
      </c>
      <c r="S13" s="33">
        <f>VLOOKUP($A13,score!$B$7:$AB$26,21,FALSE)</f>
        <v>4</v>
      </c>
      <c r="T13" s="33">
        <f>VLOOKUP($A13,score!$B$7:$AB$26,22,FALSE)</f>
        <v>3</v>
      </c>
      <c r="U13" s="33">
        <f>VLOOKUP($A13,score!$B$7:$AB$26,23,FALSE)</f>
        <v>5</v>
      </c>
      <c r="V13" s="33">
        <f>VLOOKUP($A13,score!$B$7:$AB$26,24,FALSE)</f>
        <v>3</v>
      </c>
      <c r="W13" s="8">
        <f>VLOOKUP($A13,score!$B$7:$AB$26,25,FALSE)</f>
        <v>72</v>
      </c>
    </row>
    <row r="14" spans="1:31" ht="17.25" x14ac:dyDescent="0.3">
      <c r="A14" s="38">
        <v>8</v>
      </c>
      <c r="B14" s="23">
        <f>VLOOKUP($A14,score!$B$7:$AD$26,3,FALSE)</f>
        <v>8</v>
      </c>
      <c r="C14" s="64" t="str">
        <f>VLOOKUP($A14,score!$B$7:$AD$26,5,FALSE)</f>
        <v>Saša&amp;Cvetka&amp;Janez Saje</v>
      </c>
      <c r="D14" s="28">
        <f>VLOOKUP($A14,score!$B$7:$AD$26,6,FALSE)</f>
        <v>1</v>
      </c>
      <c r="E14" s="33">
        <f>VLOOKUP($A14,score!$B$7:$AB$26,7,FALSE)</f>
        <v>4</v>
      </c>
      <c r="F14" s="33">
        <f>VLOOKUP($A14,score!$B$7:$AB$26,8,FALSE)</f>
        <v>3</v>
      </c>
      <c r="G14" s="33">
        <f>VLOOKUP($A14,score!$B$7:$AB$26,9,FALSE)</f>
        <v>4</v>
      </c>
      <c r="H14" s="33">
        <f>VLOOKUP($A14,score!$B$7:$AB$26,10,FALSE)</f>
        <v>4</v>
      </c>
      <c r="I14" s="33">
        <f>VLOOKUP($A14,score!$B$7:$AB$26,11,FALSE)</f>
        <v>4</v>
      </c>
      <c r="J14" s="33">
        <f>VLOOKUP($A14,score!$B$7:$AB$26,12,FALSE)</f>
        <v>5</v>
      </c>
      <c r="K14" s="33">
        <f>VLOOKUP($A14,score!$B$7:$AB$26,13,FALSE)</f>
        <v>4</v>
      </c>
      <c r="L14" s="33">
        <f>VLOOKUP($A14,score!$B$7:$AB$26,14,FALSE)</f>
        <v>5</v>
      </c>
      <c r="M14" s="33">
        <f>VLOOKUP($A14,score!$B$7:$AB$26,15,FALSE)</f>
        <v>3</v>
      </c>
      <c r="N14" s="33">
        <f>VLOOKUP($A14,score!$B$7:$AB$26,16,FALSE)</f>
        <v>4</v>
      </c>
      <c r="O14" s="33">
        <f>VLOOKUP($A14,score!$B$7:$AB$26,17,FALSE)</f>
        <v>3</v>
      </c>
      <c r="P14" s="33">
        <f>VLOOKUP($A14,score!$B$7:$AB$26,18,FALSE)</f>
        <v>3</v>
      </c>
      <c r="Q14" s="33">
        <f>VLOOKUP($A14,score!$B$7:$AB$26,19,FALSE)</f>
        <v>6</v>
      </c>
      <c r="R14" s="33">
        <f>VLOOKUP($A14,score!$B$7:$AB$26,20,FALSE)</f>
        <v>5</v>
      </c>
      <c r="S14" s="33">
        <f>VLOOKUP($A14,score!$B$7:$AB$26,21,FALSE)</f>
        <v>6</v>
      </c>
      <c r="T14" s="33">
        <f>VLOOKUP($A14,score!$B$7:$AB$26,22,FALSE)</f>
        <v>3</v>
      </c>
      <c r="U14" s="33">
        <f>VLOOKUP($A14,score!$B$7:$AB$26,23,FALSE)</f>
        <v>4</v>
      </c>
      <c r="V14" s="33">
        <f>VLOOKUP($A14,score!$B$7:$AB$26,24,FALSE)</f>
        <v>3</v>
      </c>
      <c r="W14" s="8">
        <f>VLOOKUP($A14,score!$B$7:$AB$26,25,FALSE)</f>
        <v>73</v>
      </c>
    </row>
    <row r="15" spans="1:31" ht="17.25" x14ac:dyDescent="0.3">
      <c r="A15" s="38">
        <v>9</v>
      </c>
      <c r="B15" s="23">
        <f>VLOOKUP($A15,score!$B$7:$AD$26,3,FALSE)</f>
        <v>9</v>
      </c>
      <c r="C15" s="64" t="str">
        <f>VLOOKUP($A15,score!$B$7:$AD$26,5,FALSE)</f>
        <v>Sašo&amp;Boris&amp; Breda Jericijo</v>
      </c>
      <c r="D15" s="28">
        <f>VLOOKUP($A15,score!$B$7:$AD$26,6,FALSE)</f>
        <v>1</v>
      </c>
      <c r="E15" s="33">
        <f>VLOOKUP($A15,score!$B$7:$AB$26,7,FALSE)</f>
        <v>4</v>
      </c>
      <c r="F15" s="33">
        <f>VLOOKUP($A15,score!$B$7:$AB$26,8,FALSE)</f>
        <v>4</v>
      </c>
      <c r="G15" s="33">
        <f>VLOOKUP($A15,score!$B$7:$AB$26,9,FALSE)</f>
        <v>5</v>
      </c>
      <c r="H15" s="33">
        <f>VLOOKUP($A15,score!$B$7:$AB$26,10,FALSE)</f>
        <v>5</v>
      </c>
      <c r="I15" s="33">
        <f>VLOOKUP($A15,score!$B$7:$AB$26,11,FALSE)</f>
        <v>5</v>
      </c>
      <c r="J15" s="33">
        <f>VLOOKUP($A15,score!$B$7:$AB$26,12,FALSE)</f>
        <v>4</v>
      </c>
      <c r="K15" s="33">
        <f>VLOOKUP($A15,score!$B$7:$AB$26,13,FALSE)</f>
        <v>3</v>
      </c>
      <c r="L15" s="33">
        <f>VLOOKUP($A15,score!$B$7:$AB$26,14,FALSE)</f>
        <v>5</v>
      </c>
      <c r="M15" s="33">
        <f>VLOOKUP($A15,score!$B$7:$AB$26,15,FALSE)</f>
        <v>3</v>
      </c>
      <c r="N15" s="33">
        <f>VLOOKUP($A15,score!$B$7:$AB$26,16,FALSE)</f>
        <v>5</v>
      </c>
      <c r="O15" s="33">
        <f>VLOOKUP($A15,score!$B$7:$AB$26,17,FALSE)</f>
        <v>4</v>
      </c>
      <c r="P15" s="33">
        <f>VLOOKUP($A15,score!$B$7:$AB$26,18,FALSE)</f>
        <v>3</v>
      </c>
      <c r="Q15" s="33">
        <f>VLOOKUP($A15,score!$B$7:$AB$26,19,FALSE)</f>
        <v>7</v>
      </c>
      <c r="R15" s="33">
        <f>VLOOKUP($A15,score!$B$7:$AB$26,20,FALSE)</f>
        <v>5</v>
      </c>
      <c r="S15" s="33">
        <f>VLOOKUP($A15,score!$B$7:$AB$26,21,FALSE)</f>
        <v>5</v>
      </c>
      <c r="T15" s="33">
        <f>VLOOKUP($A15,score!$B$7:$AB$26,22,FALSE)</f>
        <v>4</v>
      </c>
      <c r="U15" s="33">
        <f>VLOOKUP($A15,score!$B$7:$AB$26,23,FALSE)</f>
        <v>5</v>
      </c>
      <c r="V15" s="33">
        <f>VLOOKUP($A15,score!$B$7:$AB$26,24,FALSE)</f>
        <v>3</v>
      </c>
      <c r="W15" s="8">
        <f>VLOOKUP($A15,score!$B$7:$AB$26,25,FALSE)</f>
        <v>79</v>
      </c>
    </row>
    <row r="16" spans="1:31" ht="17.25" x14ac:dyDescent="0.3">
      <c r="A16" s="38">
        <v>10</v>
      </c>
      <c r="B16" s="23">
        <f>VLOOKUP($A16,score!$B$7:$AD$26,3,FALSE)</f>
        <v>9</v>
      </c>
      <c r="C16" s="64" t="str">
        <f>VLOOKUP($A16,score!$B$7:$AD$26,5,FALSE)</f>
        <v>Breda&amp;Janko&amp;Emil&amp;Nada&amp;Marina</v>
      </c>
      <c r="D16" s="28">
        <f>VLOOKUP($A16,score!$B$7:$AD$26,6,FALSE)</f>
        <v>1</v>
      </c>
      <c r="E16" s="33">
        <f>VLOOKUP($A16,score!$B$7:$AB$26,7,FALSE)</f>
        <v>6</v>
      </c>
      <c r="F16" s="33">
        <f>VLOOKUP($A16,score!$B$7:$AB$26,8,FALSE)</f>
        <v>4</v>
      </c>
      <c r="G16" s="33">
        <f>VLOOKUP($A16,score!$B$7:$AB$26,9,FALSE)</f>
        <v>6</v>
      </c>
      <c r="H16" s="33">
        <f>VLOOKUP($A16,score!$B$7:$AB$26,10,FALSE)</f>
        <v>4</v>
      </c>
      <c r="I16" s="33">
        <f>VLOOKUP($A16,score!$B$7:$AB$26,11,FALSE)</f>
        <v>5</v>
      </c>
      <c r="J16" s="33">
        <f>VLOOKUP($A16,score!$B$7:$AB$26,12,FALSE)</f>
        <v>5</v>
      </c>
      <c r="K16" s="33">
        <f>VLOOKUP($A16,score!$B$7:$AB$26,13,FALSE)</f>
        <v>3</v>
      </c>
      <c r="L16" s="33">
        <f>VLOOKUP($A16,score!$B$7:$AB$26,14,FALSE)</f>
        <v>4</v>
      </c>
      <c r="M16" s="33">
        <f>VLOOKUP($A16,score!$B$7:$AB$26,15,FALSE)</f>
        <v>3</v>
      </c>
      <c r="N16" s="33">
        <f>VLOOKUP($A16,score!$B$7:$AB$26,16,FALSE)</f>
        <v>4</v>
      </c>
      <c r="O16" s="33">
        <f>VLOOKUP($A16,score!$B$7:$AB$26,17,FALSE)</f>
        <v>3</v>
      </c>
      <c r="P16" s="33">
        <f>VLOOKUP($A16,score!$B$7:$AB$26,18,FALSE)</f>
        <v>5</v>
      </c>
      <c r="Q16" s="33">
        <f>VLOOKUP($A16,score!$B$7:$AB$26,19,FALSE)</f>
        <v>5</v>
      </c>
      <c r="R16" s="33">
        <f>VLOOKUP($A16,score!$B$7:$AB$26,20,FALSE)</f>
        <v>6</v>
      </c>
      <c r="S16" s="33">
        <f>VLOOKUP($A16,score!$B$7:$AB$26,21,FALSE)</f>
        <v>4</v>
      </c>
      <c r="T16" s="33">
        <f>VLOOKUP($A16,score!$B$7:$AB$26,22,FALSE)</f>
        <v>4</v>
      </c>
      <c r="U16" s="33">
        <f>VLOOKUP($A16,score!$B$7:$AB$26,23,FALSE)</f>
        <v>5</v>
      </c>
      <c r="V16" s="33">
        <f>VLOOKUP($A16,score!$B$7:$AB$26,24,FALSE)</f>
        <v>3</v>
      </c>
      <c r="W16" s="8">
        <f>VLOOKUP($A16,score!$B$7:$AB$26,25,FALSE)</f>
        <v>79</v>
      </c>
    </row>
    <row r="17" spans="1:23" ht="17.25" x14ac:dyDescent="0.3">
      <c r="A17" s="38">
        <v>11</v>
      </c>
      <c r="B17" s="23">
        <f>VLOOKUP($A17,score!$B$7:$AD$26,3,FALSE)</f>
        <v>11</v>
      </c>
      <c r="C17" s="64" t="str">
        <f>VLOOKUP($A17,score!$B$7:$AD$26,5,FALSE)</f>
        <v>Janez Zajc&amp;Janez Konte&amp;Jelka</v>
      </c>
      <c r="D17" s="28">
        <f>VLOOKUP($A17,score!$B$7:$AD$26,6,FALSE)</f>
        <v>1</v>
      </c>
      <c r="E17" s="33">
        <f>VLOOKUP($A17,score!$B$7:$AB$26,7,FALSE)</f>
        <v>5</v>
      </c>
      <c r="F17" s="33">
        <f>VLOOKUP($A17,score!$B$7:$AB$26,8,FALSE)</f>
        <v>3</v>
      </c>
      <c r="G17" s="33">
        <f>VLOOKUP($A17,score!$B$7:$AB$26,9,FALSE)</f>
        <v>3</v>
      </c>
      <c r="H17" s="33">
        <f>VLOOKUP($A17,score!$B$7:$AB$26,10,FALSE)</f>
        <v>6</v>
      </c>
      <c r="I17" s="33">
        <f>VLOOKUP($A17,score!$B$7:$AB$26,11,FALSE)</f>
        <v>5</v>
      </c>
      <c r="J17" s="33">
        <f>VLOOKUP($A17,score!$B$7:$AB$26,12,FALSE)</f>
        <v>6</v>
      </c>
      <c r="K17" s="33">
        <f>VLOOKUP($A17,score!$B$7:$AB$26,13,FALSE)</f>
        <v>3</v>
      </c>
      <c r="L17" s="33">
        <f>VLOOKUP($A17,score!$B$7:$AB$26,14,FALSE)</f>
        <v>5</v>
      </c>
      <c r="M17" s="33">
        <f>VLOOKUP($A17,score!$B$7:$AB$26,15,FALSE)</f>
        <v>3</v>
      </c>
      <c r="N17" s="33">
        <f>VLOOKUP($A17,score!$B$7:$AB$26,16,FALSE)</f>
        <v>6</v>
      </c>
      <c r="O17" s="33">
        <f>VLOOKUP($A17,score!$B$7:$AB$26,17,FALSE)</f>
        <v>4</v>
      </c>
      <c r="P17" s="33">
        <f>VLOOKUP($A17,score!$B$7:$AB$26,18,FALSE)</f>
        <v>4</v>
      </c>
      <c r="Q17" s="33">
        <f>VLOOKUP($A17,score!$B$7:$AB$26,19,FALSE)</f>
        <v>6</v>
      </c>
      <c r="R17" s="33">
        <f>VLOOKUP($A17,score!$B$7:$AB$26,20,FALSE)</f>
        <v>5</v>
      </c>
      <c r="S17" s="33">
        <f>VLOOKUP($A17,score!$B$7:$AB$26,21,FALSE)</f>
        <v>6</v>
      </c>
      <c r="T17" s="33">
        <f>VLOOKUP($A17,score!$B$7:$AB$26,22,FALSE)</f>
        <v>4</v>
      </c>
      <c r="U17" s="33">
        <f>VLOOKUP($A17,score!$B$7:$AB$26,23,FALSE)</f>
        <v>5</v>
      </c>
      <c r="V17" s="33">
        <f>VLOOKUP($A17,score!$B$7:$AB$26,24,FALSE)</f>
        <v>3</v>
      </c>
      <c r="W17" s="8">
        <f>VLOOKUP($A17,score!$B$7:$AB$26,25,FALSE)</f>
        <v>82</v>
      </c>
    </row>
    <row r="18" spans="1:23" ht="17.25" x14ac:dyDescent="0.3">
      <c r="A18" s="38">
        <v>12</v>
      </c>
      <c r="B18" s="23">
        <f>VLOOKUP($A18,score!$B$7:$AD$26,3,FALSE)</f>
        <v>12</v>
      </c>
      <c r="C18" s="64">
        <f>VLOOKUP($A18,score!$B$7:$AD$26,5,FALSE)</f>
        <v>0</v>
      </c>
      <c r="D18" s="28">
        <f>VLOOKUP($A18,score!$B$7:$AD$26,6,FALSE)</f>
        <v>0</v>
      </c>
      <c r="E18" s="33">
        <f>VLOOKUP($A18,score!$B$7:$AB$26,7,FALSE)</f>
        <v>0</v>
      </c>
      <c r="F18" s="33">
        <f>VLOOKUP($A18,score!$B$7:$AB$26,8,FALSE)</f>
        <v>0</v>
      </c>
      <c r="G18" s="33">
        <f>VLOOKUP($A18,score!$B$7:$AB$26,9,FALSE)</f>
        <v>0</v>
      </c>
      <c r="H18" s="33">
        <f>VLOOKUP($A18,score!$B$7:$AB$26,10,FALSE)</f>
        <v>0</v>
      </c>
      <c r="I18" s="33">
        <f>VLOOKUP($A18,score!$B$7:$AB$26,11,FALSE)</f>
        <v>0</v>
      </c>
      <c r="J18" s="33">
        <f>VLOOKUP($A18,score!$B$7:$AB$26,12,FALSE)</f>
        <v>0</v>
      </c>
      <c r="K18" s="33">
        <f>VLOOKUP($A18,score!$B$7:$AB$26,13,FALSE)</f>
        <v>0</v>
      </c>
      <c r="L18" s="33">
        <f>VLOOKUP($A18,score!$B$7:$AB$26,14,FALSE)</f>
        <v>0</v>
      </c>
      <c r="M18" s="33">
        <f>VLOOKUP($A18,score!$B$7:$AB$26,15,FALSE)</f>
        <v>0</v>
      </c>
      <c r="N18" s="33">
        <f>VLOOKUP($A18,score!$B$7:$AB$26,16,FALSE)</f>
        <v>0</v>
      </c>
      <c r="O18" s="33">
        <f>VLOOKUP($A18,score!$B$7:$AB$26,17,FALSE)</f>
        <v>0</v>
      </c>
      <c r="P18" s="33">
        <f>VLOOKUP($A18,score!$B$7:$AB$26,18,FALSE)</f>
        <v>0</v>
      </c>
      <c r="Q18" s="33">
        <f>VLOOKUP($A18,score!$B$7:$AB$26,19,FALSE)</f>
        <v>0</v>
      </c>
      <c r="R18" s="33">
        <f>VLOOKUP($A18,score!$B$7:$AB$26,20,FALSE)</f>
        <v>0</v>
      </c>
      <c r="S18" s="33">
        <f>VLOOKUP($A18,score!$B$7:$AB$26,21,FALSE)</f>
        <v>0</v>
      </c>
      <c r="T18" s="33">
        <f>VLOOKUP($A18,score!$B$7:$AB$26,22,FALSE)</f>
        <v>0</v>
      </c>
      <c r="U18" s="33">
        <f>VLOOKUP($A18,score!$B$7:$AB$26,23,FALSE)</f>
        <v>0</v>
      </c>
      <c r="V18" s="33">
        <f>VLOOKUP($A18,score!$B$7:$AB$26,24,FALSE)</f>
        <v>0</v>
      </c>
      <c r="W18" s="8">
        <f>VLOOKUP($A18,score!$B$7:$AB$26,25,FALSE)</f>
        <v>200</v>
      </c>
    </row>
    <row r="19" spans="1:23" ht="17.25" x14ac:dyDescent="0.3">
      <c r="A19" s="38">
        <v>13</v>
      </c>
      <c r="B19" s="23">
        <f>VLOOKUP($A19,score!$B$7:$AD$26,3,FALSE)</f>
        <v>12</v>
      </c>
      <c r="C19" s="64">
        <f>VLOOKUP($A19,score!$B$7:$AD$26,5,FALSE)</f>
        <v>0</v>
      </c>
      <c r="D19" s="28">
        <f>VLOOKUP($A19,score!$B$7:$AD$26,6,FALSE)</f>
        <v>0</v>
      </c>
      <c r="E19" s="33">
        <f>VLOOKUP($A19,score!$B$7:$AB$26,7,FALSE)</f>
        <v>0</v>
      </c>
      <c r="F19" s="33">
        <f>VLOOKUP($A19,score!$B$7:$AB$26,8,FALSE)</f>
        <v>0</v>
      </c>
      <c r="G19" s="33">
        <f>VLOOKUP($A19,score!$B$7:$AB$26,9,FALSE)</f>
        <v>0</v>
      </c>
      <c r="H19" s="33">
        <f>VLOOKUP($A19,score!$B$7:$AB$26,10,FALSE)</f>
        <v>0</v>
      </c>
      <c r="I19" s="33">
        <f>VLOOKUP($A19,score!$B$7:$AB$26,11,FALSE)</f>
        <v>0</v>
      </c>
      <c r="J19" s="33">
        <f>VLOOKUP($A19,score!$B$7:$AB$26,12,FALSE)</f>
        <v>0</v>
      </c>
      <c r="K19" s="33">
        <f>VLOOKUP($A19,score!$B$7:$AB$26,13,FALSE)</f>
        <v>0</v>
      </c>
      <c r="L19" s="33">
        <f>VLOOKUP($A19,score!$B$7:$AB$26,14,FALSE)</f>
        <v>0</v>
      </c>
      <c r="M19" s="33">
        <f>VLOOKUP($A19,score!$B$7:$AB$26,15,FALSE)</f>
        <v>0</v>
      </c>
      <c r="N19" s="33">
        <f>VLOOKUP($A19,score!$B$7:$AB$26,16,FALSE)</f>
        <v>0</v>
      </c>
      <c r="O19" s="33">
        <f>VLOOKUP($A19,score!$B$7:$AB$26,17,FALSE)</f>
        <v>0</v>
      </c>
      <c r="P19" s="33">
        <f>VLOOKUP($A19,score!$B$7:$AB$26,18,FALSE)</f>
        <v>0</v>
      </c>
      <c r="Q19" s="33">
        <f>VLOOKUP($A19,score!$B$7:$AB$26,19,FALSE)</f>
        <v>0</v>
      </c>
      <c r="R19" s="33">
        <f>VLOOKUP($A19,score!$B$7:$AB$26,20,FALSE)</f>
        <v>0</v>
      </c>
      <c r="S19" s="33">
        <f>VLOOKUP($A19,score!$B$7:$AB$26,21,FALSE)</f>
        <v>0</v>
      </c>
      <c r="T19" s="33">
        <f>VLOOKUP($A19,score!$B$7:$AB$26,22,FALSE)</f>
        <v>0</v>
      </c>
      <c r="U19" s="33">
        <f>VLOOKUP($A19,score!$B$7:$AB$26,23,FALSE)</f>
        <v>0</v>
      </c>
      <c r="V19" s="33">
        <f>VLOOKUP($A19,score!$B$7:$AB$26,24,FALSE)</f>
        <v>0</v>
      </c>
      <c r="W19" s="8">
        <f>VLOOKUP($A19,score!$B$7:$AB$26,25,FALSE)</f>
        <v>200</v>
      </c>
    </row>
    <row r="20" spans="1:23" ht="17.25" x14ac:dyDescent="0.3">
      <c r="A20" s="38">
        <v>14</v>
      </c>
      <c r="B20" s="23">
        <f>VLOOKUP($A20,score!$B$7:$AD$26,3,FALSE)</f>
        <v>12</v>
      </c>
      <c r="C20" s="64">
        <f>VLOOKUP($A20,score!$B$7:$AD$26,5,FALSE)</f>
        <v>0</v>
      </c>
      <c r="D20" s="28">
        <f>VLOOKUP($A20,score!$B$7:$AD$26,6,FALSE)</f>
        <v>0</v>
      </c>
      <c r="E20" s="33">
        <f>VLOOKUP($A20,score!$B$7:$AB$26,7,FALSE)</f>
        <v>0</v>
      </c>
      <c r="F20" s="33">
        <f>VLOOKUP($A20,score!$B$7:$AB$26,8,FALSE)</f>
        <v>0</v>
      </c>
      <c r="G20" s="33">
        <f>VLOOKUP($A20,score!$B$7:$AB$26,9,FALSE)</f>
        <v>0</v>
      </c>
      <c r="H20" s="33">
        <f>VLOOKUP($A20,score!$B$7:$AB$26,10,FALSE)</f>
        <v>0</v>
      </c>
      <c r="I20" s="33">
        <f>VLOOKUP($A20,score!$B$7:$AB$26,11,FALSE)</f>
        <v>0</v>
      </c>
      <c r="J20" s="33">
        <f>VLOOKUP($A20,score!$B$7:$AB$26,12,FALSE)</f>
        <v>0</v>
      </c>
      <c r="K20" s="33">
        <f>VLOOKUP($A20,score!$B$7:$AB$26,13,FALSE)</f>
        <v>0</v>
      </c>
      <c r="L20" s="33">
        <f>VLOOKUP($A20,score!$B$7:$AB$26,14,FALSE)</f>
        <v>0</v>
      </c>
      <c r="M20" s="33">
        <f>VLOOKUP($A20,score!$B$7:$AB$26,15,FALSE)</f>
        <v>0</v>
      </c>
      <c r="N20" s="33">
        <f>VLOOKUP($A20,score!$B$7:$AB$26,16,FALSE)</f>
        <v>0</v>
      </c>
      <c r="O20" s="33">
        <f>VLOOKUP($A20,score!$B$7:$AB$26,17,FALSE)</f>
        <v>0</v>
      </c>
      <c r="P20" s="33">
        <f>VLOOKUP($A20,score!$B$7:$AB$26,18,FALSE)</f>
        <v>0</v>
      </c>
      <c r="Q20" s="33">
        <f>VLOOKUP($A20,score!$B$7:$AB$26,19,FALSE)</f>
        <v>0</v>
      </c>
      <c r="R20" s="33">
        <f>VLOOKUP($A20,score!$B$7:$AB$26,20,FALSE)</f>
        <v>0</v>
      </c>
      <c r="S20" s="33">
        <f>VLOOKUP($A20,score!$B$7:$AB$26,21,FALSE)</f>
        <v>0</v>
      </c>
      <c r="T20" s="33">
        <f>VLOOKUP($A20,score!$B$7:$AB$26,22,FALSE)</f>
        <v>0</v>
      </c>
      <c r="U20" s="33">
        <f>VLOOKUP($A20,score!$B$7:$AB$26,23,FALSE)</f>
        <v>0</v>
      </c>
      <c r="V20" s="33">
        <f>VLOOKUP($A20,score!$B$7:$AB$26,24,FALSE)</f>
        <v>0</v>
      </c>
      <c r="W20" s="8">
        <f>VLOOKUP($A20,score!$B$7:$AB$26,25,FALSE)</f>
        <v>200</v>
      </c>
    </row>
    <row r="21" spans="1:23" ht="17.25" x14ac:dyDescent="0.3">
      <c r="A21" s="38">
        <v>15</v>
      </c>
      <c r="B21" s="23">
        <f>VLOOKUP($A21,score!$B$7:$AD$26,3,FALSE)</f>
        <v>12</v>
      </c>
      <c r="C21" s="64">
        <f>VLOOKUP($A21,score!$B$7:$AD$26,5,FALSE)</f>
        <v>0</v>
      </c>
      <c r="D21" s="28">
        <f>VLOOKUP($A21,score!$B$7:$AD$26,6,FALSE)</f>
        <v>0</v>
      </c>
      <c r="E21" s="33">
        <f>VLOOKUP($A21,score!$B$7:$AB$26,7,FALSE)</f>
        <v>0</v>
      </c>
      <c r="F21" s="33">
        <f>VLOOKUP($A21,score!$B$7:$AB$26,8,FALSE)</f>
        <v>0</v>
      </c>
      <c r="G21" s="33">
        <f>VLOOKUP($A21,score!$B$7:$AB$26,9,FALSE)</f>
        <v>0</v>
      </c>
      <c r="H21" s="33">
        <f>VLOOKUP($A21,score!$B$7:$AB$26,10,FALSE)</f>
        <v>0</v>
      </c>
      <c r="I21" s="33">
        <f>VLOOKUP($A21,score!$B$7:$AB$26,11,FALSE)</f>
        <v>0</v>
      </c>
      <c r="J21" s="33">
        <f>VLOOKUP($A21,score!$B$7:$AB$26,12,FALSE)</f>
        <v>0</v>
      </c>
      <c r="K21" s="33">
        <f>VLOOKUP($A21,score!$B$7:$AB$26,13,FALSE)</f>
        <v>0</v>
      </c>
      <c r="L21" s="33">
        <f>VLOOKUP($A21,score!$B$7:$AB$26,14,FALSE)</f>
        <v>0</v>
      </c>
      <c r="M21" s="33">
        <f>VLOOKUP($A21,score!$B$7:$AB$26,15,FALSE)</f>
        <v>0</v>
      </c>
      <c r="N21" s="33">
        <f>VLOOKUP($A21,score!$B$7:$AB$26,16,FALSE)</f>
        <v>0</v>
      </c>
      <c r="O21" s="33">
        <f>VLOOKUP($A21,score!$B$7:$AB$26,17,FALSE)</f>
        <v>0</v>
      </c>
      <c r="P21" s="33">
        <f>VLOOKUP($A21,score!$B$7:$AB$26,18,FALSE)</f>
        <v>0</v>
      </c>
      <c r="Q21" s="33">
        <f>VLOOKUP($A21,score!$B$7:$AB$26,19,FALSE)</f>
        <v>0</v>
      </c>
      <c r="R21" s="33">
        <f>VLOOKUP($A21,score!$B$7:$AB$26,20,FALSE)</f>
        <v>0</v>
      </c>
      <c r="S21" s="33">
        <f>VLOOKUP($A21,score!$B$7:$AB$26,21,FALSE)</f>
        <v>0</v>
      </c>
      <c r="T21" s="33">
        <f>VLOOKUP($A21,score!$B$7:$AB$26,22,FALSE)</f>
        <v>0</v>
      </c>
      <c r="U21" s="33">
        <f>VLOOKUP($A21,score!$B$7:$AB$26,23,FALSE)</f>
        <v>0</v>
      </c>
      <c r="V21" s="33">
        <f>VLOOKUP($A21,score!$B$7:$AB$26,24,FALSE)</f>
        <v>0</v>
      </c>
      <c r="W21" s="8">
        <f>VLOOKUP($A21,score!$B$7:$AB$26,25,FALSE)</f>
        <v>200</v>
      </c>
    </row>
    <row r="22" spans="1:23" ht="17.25" x14ac:dyDescent="0.3">
      <c r="A22" s="38">
        <v>16</v>
      </c>
      <c r="B22" s="23">
        <f>VLOOKUP($A22,score!$B$7:$AD$26,3,FALSE)</f>
        <v>12</v>
      </c>
      <c r="C22" s="64">
        <f>VLOOKUP($A22,score!$B$7:$AD$26,5,FALSE)</f>
        <v>0</v>
      </c>
      <c r="D22" s="28">
        <f>VLOOKUP($A22,score!$B$7:$AD$26,6,FALSE)</f>
        <v>0</v>
      </c>
      <c r="E22" s="33">
        <f>VLOOKUP($A22,score!$B$7:$AB$26,7,FALSE)</f>
        <v>0</v>
      </c>
      <c r="F22" s="33">
        <f>VLOOKUP($A22,score!$B$7:$AB$26,8,FALSE)</f>
        <v>0</v>
      </c>
      <c r="G22" s="33">
        <f>VLOOKUP($A22,score!$B$7:$AB$26,9,FALSE)</f>
        <v>0</v>
      </c>
      <c r="H22" s="33">
        <f>VLOOKUP($A22,score!$B$7:$AB$26,10,FALSE)</f>
        <v>0</v>
      </c>
      <c r="I22" s="33">
        <f>VLOOKUP($A22,score!$B$7:$AB$26,11,FALSE)</f>
        <v>0</v>
      </c>
      <c r="J22" s="33">
        <f>VLOOKUP($A22,score!$B$7:$AB$26,12,FALSE)</f>
        <v>0</v>
      </c>
      <c r="K22" s="33">
        <f>VLOOKUP($A22,score!$B$7:$AB$26,13,FALSE)</f>
        <v>0</v>
      </c>
      <c r="L22" s="33">
        <f>VLOOKUP($A22,score!$B$7:$AB$26,14,FALSE)</f>
        <v>0</v>
      </c>
      <c r="M22" s="33">
        <f>VLOOKUP($A22,score!$B$7:$AB$26,15,FALSE)</f>
        <v>0</v>
      </c>
      <c r="N22" s="33">
        <f>VLOOKUP($A22,score!$B$7:$AB$26,16,FALSE)</f>
        <v>0</v>
      </c>
      <c r="O22" s="33">
        <f>VLOOKUP($A22,score!$B$7:$AB$26,17,FALSE)</f>
        <v>0</v>
      </c>
      <c r="P22" s="33">
        <f>VLOOKUP($A22,score!$B$7:$AB$26,18,FALSE)</f>
        <v>0</v>
      </c>
      <c r="Q22" s="33">
        <f>VLOOKUP($A22,score!$B$7:$AB$26,19,FALSE)</f>
        <v>0</v>
      </c>
      <c r="R22" s="33">
        <f>VLOOKUP($A22,score!$B$7:$AB$26,20,FALSE)</f>
        <v>0</v>
      </c>
      <c r="S22" s="33">
        <f>VLOOKUP($A22,score!$B$7:$AB$26,21,FALSE)</f>
        <v>0</v>
      </c>
      <c r="T22" s="33">
        <f>VLOOKUP($A22,score!$B$7:$AB$26,22,FALSE)</f>
        <v>0</v>
      </c>
      <c r="U22" s="33">
        <f>VLOOKUP($A22,score!$B$7:$AB$26,23,FALSE)</f>
        <v>0</v>
      </c>
      <c r="V22" s="33">
        <f>VLOOKUP($A22,score!$B$7:$AB$26,24,FALSE)</f>
        <v>0</v>
      </c>
      <c r="W22" s="8">
        <f>VLOOKUP($A22,score!$B$7:$AB$26,25,FALSE)</f>
        <v>200</v>
      </c>
    </row>
    <row r="23" spans="1:23" ht="17.25" x14ac:dyDescent="0.3">
      <c r="A23" s="38">
        <v>17</v>
      </c>
      <c r="B23" s="23">
        <f>VLOOKUP($A23,score!$B$7:$AD$26,3,FALSE)</f>
        <v>12</v>
      </c>
      <c r="C23" s="64">
        <f>VLOOKUP($A23,score!$B$7:$AD$26,5,FALSE)</f>
        <v>0</v>
      </c>
      <c r="D23" s="28">
        <f>VLOOKUP($A23,score!$B$7:$AD$26,6,FALSE)</f>
        <v>0</v>
      </c>
      <c r="E23" s="33">
        <f>VLOOKUP($A23,score!$B$7:$AB$26,7,FALSE)</f>
        <v>0</v>
      </c>
      <c r="F23" s="33">
        <f>VLOOKUP($A23,score!$B$7:$AB$26,8,FALSE)</f>
        <v>0</v>
      </c>
      <c r="G23" s="33">
        <f>VLOOKUP($A23,score!$B$7:$AB$26,9,FALSE)</f>
        <v>0</v>
      </c>
      <c r="H23" s="33">
        <f>VLOOKUP($A23,score!$B$7:$AB$26,10,FALSE)</f>
        <v>0</v>
      </c>
      <c r="I23" s="33">
        <f>VLOOKUP($A23,score!$B$7:$AB$26,11,FALSE)</f>
        <v>0</v>
      </c>
      <c r="J23" s="33">
        <f>VLOOKUP($A23,score!$B$7:$AB$26,12,FALSE)</f>
        <v>0</v>
      </c>
      <c r="K23" s="33">
        <f>VLOOKUP($A23,score!$B$7:$AB$26,13,FALSE)</f>
        <v>0</v>
      </c>
      <c r="L23" s="33">
        <f>VLOOKUP($A23,score!$B$7:$AB$26,14,FALSE)</f>
        <v>0</v>
      </c>
      <c r="M23" s="33">
        <f>VLOOKUP($A23,score!$B$7:$AB$26,15,FALSE)</f>
        <v>0</v>
      </c>
      <c r="N23" s="33">
        <f>VLOOKUP($A23,score!$B$7:$AB$26,16,FALSE)</f>
        <v>0</v>
      </c>
      <c r="O23" s="33">
        <f>VLOOKUP($A23,score!$B$7:$AB$26,17,FALSE)</f>
        <v>0</v>
      </c>
      <c r="P23" s="33">
        <f>VLOOKUP($A23,score!$B$7:$AB$26,18,FALSE)</f>
        <v>0</v>
      </c>
      <c r="Q23" s="33">
        <f>VLOOKUP($A23,score!$B$7:$AB$26,19,FALSE)</f>
        <v>0</v>
      </c>
      <c r="R23" s="33">
        <f>VLOOKUP($A23,score!$B$7:$AB$26,20,FALSE)</f>
        <v>0</v>
      </c>
      <c r="S23" s="33">
        <f>VLOOKUP($A23,score!$B$7:$AB$26,21,FALSE)</f>
        <v>0</v>
      </c>
      <c r="T23" s="33">
        <f>VLOOKUP($A23,score!$B$7:$AB$26,22,FALSE)</f>
        <v>0</v>
      </c>
      <c r="U23" s="33">
        <f>VLOOKUP($A23,score!$B$7:$AB$26,23,FALSE)</f>
        <v>0</v>
      </c>
      <c r="V23" s="33">
        <f>VLOOKUP($A23,score!$B$7:$AB$26,24,FALSE)</f>
        <v>0</v>
      </c>
      <c r="W23" s="8">
        <f>VLOOKUP($A23,score!$B$7:$AB$26,25,FALSE)</f>
        <v>200</v>
      </c>
    </row>
    <row r="24" spans="1:23" ht="17.25" x14ac:dyDescent="0.3">
      <c r="A24" s="38">
        <v>18</v>
      </c>
      <c r="B24" s="23">
        <f>VLOOKUP($A24,score!$B$7:$AD$26,3,FALSE)</f>
        <v>12</v>
      </c>
      <c r="C24" s="64">
        <f>VLOOKUP($A24,score!$B$7:$AD$26,5,FALSE)</f>
        <v>0</v>
      </c>
      <c r="D24" s="28">
        <f>VLOOKUP($A24,score!$B$7:$AD$26,6,FALSE)</f>
        <v>0</v>
      </c>
      <c r="E24" s="33">
        <f>VLOOKUP($A24,score!$B$7:$AB$26,7,FALSE)</f>
        <v>0</v>
      </c>
      <c r="F24" s="33">
        <f>VLOOKUP($A24,score!$B$7:$AB$26,8,FALSE)</f>
        <v>0</v>
      </c>
      <c r="G24" s="33">
        <f>VLOOKUP($A24,score!$B$7:$AB$26,9,FALSE)</f>
        <v>0</v>
      </c>
      <c r="H24" s="33">
        <f>VLOOKUP($A24,score!$B$7:$AB$26,10,FALSE)</f>
        <v>0</v>
      </c>
      <c r="I24" s="33">
        <f>VLOOKUP($A24,score!$B$7:$AB$26,11,FALSE)</f>
        <v>0</v>
      </c>
      <c r="J24" s="33">
        <f>VLOOKUP($A24,score!$B$7:$AB$26,12,FALSE)</f>
        <v>0</v>
      </c>
      <c r="K24" s="33">
        <f>VLOOKUP($A24,score!$B$7:$AB$26,13,FALSE)</f>
        <v>0</v>
      </c>
      <c r="L24" s="33">
        <f>VLOOKUP($A24,score!$B$7:$AB$26,14,FALSE)</f>
        <v>0</v>
      </c>
      <c r="M24" s="33">
        <f>VLOOKUP($A24,score!$B$7:$AB$26,15,FALSE)</f>
        <v>0</v>
      </c>
      <c r="N24" s="33">
        <f>VLOOKUP($A24,score!$B$7:$AB$26,16,FALSE)</f>
        <v>0</v>
      </c>
      <c r="O24" s="33">
        <f>VLOOKUP($A24,score!$B$7:$AB$26,17,FALSE)</f>
        <v>0</v>
      </c>
      <c r="P24" s="33">
        <f>VLOOKUP($A24,score!$B$7:$AB$26,18,FALSE)</f>
        <v>0</v>
      </c>
      <c r="Q24" s="33">
        <f>VLOOKUP($A24,score!$B$7:$AB$26,19,FALSE)</f>
        <v>0</v>
      </c>
      <c r="R24" s="33">
        <f>VLOOKUP($A24,score!$B$7:$AB$26,20,FALSE)</f>
        <v>0</v>
      </c>
      <c r="S24" s="33">
        <f>VLOOKUP($A24,score!$B$7:$AB$26,21,FALSE)</f>
        <v>0</v>
      </c>
      <c r="T24" s="33">
        <f>VLOOKUP($A24,score!$B$7:$AB$26,22,FALSE)</f>
        <v>0</v>
      </c>
      <c r="U24" s="33">
        <f>VLOOKUP($A24,score!$B$7:$AB$26,23,FALSE)</f>
        <v>0</v>
      </c>
      <c r="V24" s="33">
        <f>VLOOKUP($A24,score!$B$7:$AB$26,24,FALSE)</f>
        <v>0</v>
      </c>
      <c r="W24" s="8">
        <f>VLOOKUP($A24,score!$B$7:$AB$26,25,FALSE)</f>
        <v>200</v>
      </c>
    </row>
    <row r="25" spans="1:23" ht="17.25" x14ac:dyDescent="0.3">
      <c r="A25" s="38">
        <v>19</v>
      </c>
      <c r="B25" s="23">
        <f>VLOOKUP($A25,score!$B$7:$AD$26,3,FALSE)</f>
        <v>12</v>
      </c>
      <c r="C25" s="64">
        <f>VLOOKUP($A25,score!$B$7:$AD$26,5,FALSE)</f>
        <v>0</v>
      </c>
      <c r="D25" s="28">
        <f>VLOOKUP($A25,score!$B$7:$AD$26,6,FALSE)</f>
        <v>0</v>
      </c>
      <c r="E25" s="33">
        <f>VLOOKUP($A25,score!$B$7:$AB$26,7,FALSE)</f>
        <v>0</v>
      </c>
      <c r="F25" s="33">
        <f>VLOOKUP($A25,score!$B$7:$AB$26,8,FALSE)</f>
        <v>0</v>
      </c>
      <c r="G25" s="33">
        <f>VLOOKUP($A25,score!$B$7:$AB$26,9,FALSE)</f>
        <v>0</v>
      </c>
      <c r="H25" s="33">
        <f>VLOOKUP($A25,score!$B$7:$AB$26,10,FALSE)</f>
        <v>0</v>
      </c>
      <c r="I25" s="33">
        <f>VLOOKUP($A25,score!$B$7:$AB$26,11,FALSE)</f>
        <v>0</v>
      </c>
      <c r="J25" s="33">
        <f>VLOOKUP($A25,score!$B$7:$AB$26,12,FALSE)</f>
        <v>0</v>
      </c>
      <c r="K25" s="33">
        <f>VLOOKUP($A25,score!$B$7:$AB$26,13,FALSE)</f>
        <v>0</v>
      </c>
      <c r="L25" s="33">
        <f>VLOOKUP($A25,score!$B$7:$AB$26,14,FALSE)</f>
        <v>0</v>
      </c>
      <c r="M25" s="33">
        <f>VLOOKUP($A25,score!$B$7:$AB$26,15,FALSE)</f>
        <v>0</v>
      </c>
      <c r="N25" s="33">
        <f>VLOOKUP($A25,score!$B$7:$AB$26,16,FALSE)</f>
        <v>0</v>
      </c>
      <c r="O25" s="33">
        <f>VLOOKUP($A25,score!$B$7:$AB$26,17,FALSE)</f>
        <v>0</v>
      </c>
      <c r="P25" s="33">
        <f>VLOOKUP($A25,score!$B$7:$AB$26,18,FALSE)</f>
        <v>0</v>
      </c>
      <c r="Q25" s="33">
        <f>VLOOKUP($A25,score!$B$7:$AB$26,19,FALSE)</f>
        <v>0</v>
      </c>
      <c r="R25" s="33">
        <f>VLOOKUP($A25,score!$B$7:$AB$26,20,FALSE)</f>
        <v>0</v>
      </c>
      <c r="S25" s="33">
        <f>VLOOKUP($A25,score!$B$7:$AB$26,21,FALSE)</f>
        <v>0</v>
      </c>
      <c r="T25" s="33">
        <f>VLOOKUP($A25,score!$B$7:$AB$26,22,FALSE)</f>
        <v>0</v>
      </c>
      <c r="U25" s="33">
        <f>VLOOKUP($A25,score!$B$7:$AB$26,23,FALSE)</f>
        <v>0</v>
      </c>
      <c r="V25" s="33">
        <f>VLOOKUP($A25,score!$B$7:$AB$26,24,FALSE)</f>
        <v>0</v>
      </c>
      <c r="W25" s="8">
        <f>VLOOKUP($A25,score!$B$7:$AB$26,25,FALSE)</f>
        <v>200</v>
      </c>
    </row>
    <row r="26" spans="1:23" ht="18" thickBot="1" x14ac:dyDescent="0.35">
      <c r="A26" s="38">
        <v>20</v>
      </c>
      <c r="B26" s="23">
        <f>VLOOKUP($A26,score!$B$7:$AD$26,3,FALSE)</f>
        <v>12</v>
      </c>
      <c r="C26" s="64">
        <f>VLOOKUP($A26,score!$B$7:$AD$26,5,FALSE)</f>
        <v>0</v>
      </c>
      <c r="D26" s="28">
        <f>VLOOKUP($A26,score!$B$7:$AD$26,6,FALSE)</f>
        <v>0</v>
      </c>
      <c r="E26" s="33">
        <f>VLOOKUP($A26,score!$B$7:$AB$26,7,FALSE)</f>
        <v>0</v>
      </c>
      <c r="F26" s="33">
        <f>VLOOKUP($A26,score!$B$7:$AB$26,8,FALSE)</f>
        <v>0</v>
      </c>
      <c r="G26" s="33">
        <f>VLOOKUP($A26,score!$B$7:$AB$26,9,FALSE)</f>
        <v>0</v>
      </c>
      <c r="H26" s="33">
        <f>VLOOKUP($A26,score!$B$7:$AB$26,10,FALSE)</f>
        <v>0</v>
      </c>
      <c r="I26" s="33">
        <f>VLOOKUP($A26,score!$B$7:$AB$26,11,FALSE)</f>
        <v>0</v>
      </c>
      <c r="J26" s="33">
        <f>VLOOKUP($A26,score!$B$7:$AB$26,12,FALSE)</f>
        <v>0</v>
      </c>
      <c r="K26" s="33">
        <f>VLOOKUP($A26,score!$B$7:$AB$26,13,FALSE)</f>
        <v>0</v>
      </c>
      <c r="L26" s="33">
        <f>VLOOKUP($A26,score!$B$7:$AB$26,14,FALSE)</f>
        <v>0</v>
      </c>
      <c r="M26" s="33">
        <f>VLOOKUP($A26,score!$B$7:$AB$26,15,FALSE)</f>
        <v>0</v>
      </c>
      <c r="N26" s="33">
        <f>VLOOKUP($A26,score!$B$7:$AB$26,16,FALSE)</f>
        <v>0</v>
      </c>
      <c r="O26" s="33">
        <f>VLOOKUP($A26,score!$B$7:$AB$26,17,FALSE)</f>
        <v>0</v>
      </c>
      <c r="P26" s="33">
        <f>VLOOKUP($A26,score!$B$7:$AB$26,18,FALSE)</f>
        <v>0</v>
      </c>
      <c r="Q26" s="33">
        <f>VLOOKUP($A26,score!$B$7:$AB$26,19,FALSE)</f>
        <v>0</v>
      </c>
      <c r="R26" s="33">
        <f>VLOOKUP($A26,score!$B$7:$AB$26,20,FALSE)</f>
        <v>0</v>
      </c>
      <c r="S26" s="33">
        <f>VLOOKUP($A26,score!$B$7:$AB$26,21,FALSE)</f>
        <v>0</v>
      </c>
      <c r="T26" s="33">
        <f>VLOOKUP($A26,score!$B$7:$AB$26,22,FALSE)</f>
        <v>0</v>
      </c>
      <c r="U26" s="33">
        <f>VLOOKUP($A26,score!$B$7:$AB$26,23,FALSE)</f>
        <v>0</v>
      </c>
      <c r="V26" s="33">
        <f>VLOOKUP($A26,score!$B$7:$AB$26,24,FALSE)</f>
        <v>0</v>
      </c>
      <c r="W26" s="8">
        <f>VLOOKUP($A26,score!$B$7:$AB$26,25,FALSE)</f>
        <v>200</v>
      </c>
    </row>
    <row r="27" spans="1:23" ht="15.75" x14ac:dyDescent="0.25">
      <c r="C27" s="73" t="s">
        <v>34</v>
      </c>
      <c r="D27" s="74"/>
      <c r="E27" s="5">
        <f>score!H$27</f>
        <v>4</v>
      </c>
      <c r="F27" s="5">
        <f>score!$I$27</f>
        <v>3</v>
      </c>
      <c r="G27" s="5">
        <f>score!$J$27</f>
        <v>3</v>
      </c>
      <c r="H27" s="5">
        <f>score!$K$27</f>
        <v>4</v>
      </c>
      <c r="I27" s="5">
        <f>score!$L$27</f>
        <v>4</v>
      </c>
      <c r="J27" s="5">
        <f>score!$M$27</f>
        <v>4</v>
      </c>
      <c r="K27" s="5">
        <f>score!$N$27</f>
        <v>3</v>
      </c>
      <c r="L27" s="5">
        <f>score!$O$27</f>
        <v>4</v>
      </c>
      <c r="M27" s="5">
        <f>score!$P$27</f>
        <v>3</v>
      </c>
      <c r="N27" s="5">
        <f>score!$Q$27</f>
        <v>4</v>
      </c>
      <c r="O27" s="5">
        <f>score!$R$27</f>
        <v>3</v>
      </c>
      <c r="P27" s="5">
        <f>score!$S$27</f>
        <v>3</v>
      </c>
      <c r="Q27" s="5">
        <f>score!$T$27</f>
        <v>4</v>
      </c>
      <c r="R27" s="5">
        <f>score!$U$27</f>
        <v>4</v>
      </c>
      <c r="S27" s="5">
        <f>score!$V$27</f>
        <v>4</v>
      </c>
      <c r="T27" s="5">
        <f>score!$W$27</f>
        <v>3</v>
      </c>
      <c r="U27" s="5">
        <f>score!$X$27</f>
        <v>4</v>
      </c>
      <c r="V27" s="5">
        <f>score!$Y$27</f>
        <v>3</v>
      </c>
      <c r="W27" s="6">
        <f>SUM(E27:V27)</f>
        <v>64</v>
      </c>
    </row>
  </sheetData>
  <sheetProtection algorithmName="SHA-512" hashValue="VnwNQDABLVCYmy+XDNAlzUf1Qa36OWKvJ+PI5aKR3rhJqq/cKIKtjuTnMgm09G3DBNeE1hGHsHun1dWUQmgBlA==" saltValue="hSvREhMwxxBxi14YPIggpA==" spinCount="100000" sheet="1" objects="1" scenarios="1"/>
  <mergeCells count="25">
    <mergeCell ref="B5:B6"/>
    <mergeCell ref="C5:C6"/>
    <mergeCell ref="W5:W6"/>
    <mergeCell ref="V5:V6"/>
    <mergeCell ref="C27:D27"/>
    <mergeCell ref="Q5:Q6"/>
    <mergeCell ref="R5:R6"/>
    <mergeCell ref="S5:S6"/>
    <mergeCell ref="T5:T6"/>
    <mergeCell ref="U5:U6"/>
    <mergeCell ref="D5:D6"/>
    <mergeCell ref="E2:V2"/>
    <mergeCell ref="E4:V4"/>
    <mergeCell ref="J5:J6"/>
    <mergeCell ref="K5:K6"/>
    <mergeCell ref="P5:P6"/>
    <mergeCell ref="I5:I6"/>
    <mergeCell ref="L5:L6"/>
    <mergeCell ref="M5:M6"/>
    <mergeCell ref="N5:N6"/>
    <mergeCell ref="O5:O6"/>
    <mergeCell ref="E5:E6"/>
    <mergeCell ref="F5:F6"/>
    <mergeCell ref="G5:G6"/>
    <mergeCell ref="H5:H6"/>
  </mergeCells>
  <conditionalFormatting sqref="D7:D26">
    <cfRule type="cellIs" dxfId="81" priority="324" operator="equal">
      <formula>0</formula>
    </cfRule>
  </conditionalFormatting>
  <conditionalFormatting sqref="C7:C26">
    <cfRule type="cellIs" dxfId="80" priority="323" operator="equal">
      <formula>0</formula>
    </cfRule>
  </conditionalFormatting>
  <conditionalFormatting sqref="W7:W26">
    <cfRule type="cellIs" dxfId="79" priority="321" operator="equal">
      <formula>200</formula>
    </cfRule>
    <cfRule type="cellIs" dxfId="78" priority="322" operator="equal">
      <formula>0</formula>
    </cfRule>
  </conditionalFormatting>
  <conditionalFormatting sqref="E7:E26">
    <cfRule type="cellIs" dxfId="77" priority="22" operator="equal">
      <formula>0</formula>
    </cfRule>
    <cfRule type="cellIs" dxfId="76" priority="23" operator="greaterThan">
      <formula>5</formula>
    </cfRule>
    <cfRule type="cellIs" dxfId="75" priority="24" operator="equal">
      <formula>5</formula>
    </cfRule>
    <cfRule type="cellIs" dxfId="74" priority="25" operator="equal">
      <formula>3</formula>
    </cfRule>
    <cfRule type="cellIs" dxfId="73" priority="26" operator="equal">
      <formula>2</formula>
    </cfRule>
  </conditionalFormatting>
  <conditionalFormatting sqref="H7:H26">
    <cfRule type="cellIs" dxfId="72" priority="17" operator="equal">
      <formula>0</formula>
    </cfRule>
    <cfRule type="cellIs" dxfId="71" priority="18" operator="greaterThan">
      <formula>5</formula>
    </cfRule>
    <cfRule type="cellIs" dxfId="70" priority="19" operator="equal">
      <formula>5</formula>
    </cfRule>
    <cfRule type="cellIs" dxfId="69" priority="20" operator="equal">
      <formula>3</formula>
    </cfRule>
    <cfRule type="cellIs" dxfId="68" priority="21" operator="equal">
      <formula>2</formula>
    </cfRule>
  </conditionalFormatting>
  <conditionalFormatting sqref="I7:J26">
    <cfRule type="cellIs" dxfId="67" priority="12" operator="equal">
      <formula>0</formula>
    </cfRule>
    <cfRule type="cellIs" dxfId="66" priority="13" operator="greaterThan">
      <formula>5</formula>
    </cfRule>
    <cfRule type="cellIs" dxfId="65" priority="14" operator="equal">
      <formula>5</formula>
    </cfRule>
    <cfRule type="cellIs" dxfId="64" priority="15" operator="equal">
      <formula>3</formula>
    </cfRule>
    <cfRule type="cellIs" dxfId="63" priority="16" operator="equal">
      <formula>2</formula>
    </cfRule>
  </conditionalFormatting>
  <conditionalFormatting sqref="U7:U26 Q7:S26 L7:L26 N7:N26">
    <cfRule type="cellIs" dxfId="62" priority="7" operator="equal">
      <formula>0</formula>
    </cfRule>
    <cfRule type="cellIs" dxfId="61" priority="8" operator="greaterThan">
      <formula>5</formula>
    </cfRule>
    <cfRule type="cellIs" dxfId="60" priority="9" operator="equal">
      <formula>5</formula>
    </cfRule>
    <cfRule type="cellIs" dxfId="59" priority="10" operator="equal">
      <formula>3</formula>
    </cfRule>
    <cfRule type="cellIs" dxfId="58" priority="11" operator="equal">
      <formula>2</formula>
    </cfRule>
  </conditionalFormatting>
  <conditionalFormatting sqref="V7:V26 T7:T26 O7:P26 M7:M26 K7:K26 F7:G26">
    <cfRule type="containsBlanks" dxfId="57" priority="5">
      <formula>LEN(TRIM(F7))=0</formula>
    </cfRule>
    <cfRule type="cellIs" dxfId="56" priority="6" operator="equal">
      <formula>1</formula>
    </cfRule>
  </conditionalFormatting>
  <conditionalFormatting sqref="V7:V26 T7:T26 O7:P26 M7:M26 K7:K26 F7:G26">
    <cfRule type="cellIs" dxfId="55" priority="1" operator="equal">
      <formula>0</formula>
    </cfRule>
    <cfRule type="cellIs" dxfId="54" priority="2" operator="greaterThan">
      <formula>4</formula>
    </cfRule>
    <cfRule type="cellIs" dxfId="53" priority="3" operator="equal">
      <formula>4</formula>
    </cfRule>
    <cfRule type="cellIs" dxfId="52" priority="4" operator="equal">
      <formula>2</formula>
    </cfRule>
  </conditionalFormatting>
  <conditionalFormatting sqref="D7:D26">
    <cfRule type="dataBar" priority="11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{36A56AE8-FA12-459D-95F5-837BA8EE70D7}</x14:id>
        </ext>
      </extLst>
    </cfRule>
  </conditionalFormatting>
  <pageMargins left="0" right="0" top="0.56000000000000005" bottom="0" header="0.56000000000000005" footer="0.31496062992125984"/>
  <pageSetup paperSize="9" scale="8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56AE8-FA12-459D-95F5-837BA8EE70D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D7:D26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27"/>
  <sheetViews>
    <sheetView workbookViewId="0">
      <pane ySplit="6" topLeftCell="A7" activePane="bottomLeft" state="frozen"/>
      <selection pane="bottomLeft" activeCell="AK16" sqref="AK16"/>
    </sheetView>
  </sheetViews>
  <sheetFormatPr defaultRowHeight="15" x14ac:dyDescent="0.25"/>
  <cols>
    <col min="1" max="1" width="6.140625" style="21" hidden="1" customWidth="1"/>
    <col min="2" max="2" width="6.7109375" hidden="1" customWidth="1"/>
    <col min="3" max="3" width="4.42578125" hidden="1" customWidth="1"/>
    <col min="4" max="4" width="6.140625" hidden="1" customWidth="1"/>
    <col min="5" max="5" width="5.85546875" hidden="1" customWidth="1"/>
    <col min="6" max="6" width="38.140625" bestFit="1" customWidth="1"/>
    <col min="7" max="7" width="9" customWidth="1"/>
    <col min="8" max="25" width="6.7109375" customWidth="1"/>
    <col min="26" max="26" width="9.7109375" style="1" hidden="1" customWidth="1"/>
    <col min="27" max="27" width="7.7109375" style="1" hidden="1" customWidth="1"/>
    <col min="28" max="28" width="7.7109375" hidden="1" customWidth="1"/>
    <col min="29" max="30" width="8.7109375" hidden="1" customWidth="1"/>
    <col min="31" max="31" width="8.140625" style="44" hidden="1" customWidth="1"/>
    <col min="32" max="32" width="8.42578125" style="27" hidden="1" customWidth="1"/>
    <col min="33" max="33" width="7.7109375" style="27" hidden="1" customWidth="1"/>
    <col min="34" max="34" width="8.42578125" style="58" hidden="1" customWidth="1"/>
    <col min="35" max="35" width="7.7109375" style="58" hidden="1" customWidth="1"/>
  </cols>
  <sheetData>
    <row r="1" spans="1:38" ht="15.75" thickBot="1" x14ac:dyDescent="0.3">
      <c r="A1" s="20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1"/>
      <c r="AA1" s="11"/>
      <c r="AB1" s="2"/>
      <c r="AC1" s="2"/>
      <c r="AD1" s="2"/>
      <c r="AE1" s="46"/>
      <c r="AF1" s="36"/>
      <c r="AG1" s="36"/>
      <c r="AH1" s="36"/>
      <c r="AI1" s="36"/>
      <c r="AJ1" s="2"/>
      <c r="AK1" s="2"/>
      <c r="AL1" s="2"/>
    </row>
    <row r="2" spans="1:38" ht="33.75" thickBot="1" x14ac:dyDescent="0.65">
      <c r="A2" s="20"/>
      <c r="B2" s="2"/>
      <c r="C2" s="2"/>
      <c r="D2" s="2"/>
      <c r="E2" s="2"/>
      <c r="F2" s="2"/>
      <c r="G2" s="2"/>
      <c r="H2" s="96" t="str">
        <f>'vnos rezultatov'!C2</f>
        <v>Hribca 60+ 14.05.2022</v>
      </c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8"/>
      <c r="Z2" s="11"/>
      <c r="AA2" s="11"/>
      <c r="AB2" s="2"/>
      <c r="AC2" s="2"/>
      <c r="AD2" s="2"/>
      <c r="AF2" s="46" t="s">
        <v>21</v>
      </c>
      <c r="AG2" s="36">
        <v>119</v>
      </c>
      <c r="AH2" s="36">
        <v>61.5</v>
      </c>
      <c r="AI2" s="36">
        <v>64</v>
      </c>
      <c r="AJ2" s="2"/>
      <c r="AK2" s="2"/>
      <c r="AL2" s="2"/>
    </row>
    <row r="3" spans="1:38" ht="7.5" customHeight="1" x14ac:dyDescent="0.25">
      <c r="A3" s="20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1"/>
      <c r="AA3" s="11"/>
      <c r="AB3" s="2"/>
      <c r="AC3" s="2"/>
      <c r="AD3" s="2"/>
      <c r="AF3" s="46"/>
      <c r="AG3" s="36"/>
      <c r="AH3" s="36"/>
      <c r="AI3" s="36"/>
      <c r="AJ3" s="2"/>
      <c r="AK3" s="2"/>
      <c r="AL3" s="2"/>
    </row>
    <row r="4" spans="1:38" ht="21.75" customHeight="1" x14ac:dyDescent="0.25">
      <c r="A4" s="20"/>
      <c r="B4" s="2"/>
      <c r="C4" s="2"/>
      <c r="D4" s="2"/>
      <c r="E4" s="2"/>
      <c r="F4" s="2"/>
      <c r="G4" s="2"/>
      <c r="H4" s="102" t="s">
        <v>5</v>
      </c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24" t="s">
        <v>14</v>
      </c>
      <c r="AA4" s="11"/>
      <c r="AB4" s="2"/>
      <c r="AC4" s="2"/>
      <c r="AD4" s="2"/>
      <c r="AF4" s="46" t="s">
        <v>22</v>
      </c>
      <c r="AG4" s="36">
        <v>118</v>
      </c>
      <c r="AH4" s="36">
        <v>60.8</v>
      </c>
      <c r="AI4" s="36">
        <v>64</v>
      </c>
      <c r="AJ4" s="2"/>
      <c r="AK4" s="2"/>
      <c r="AL4" s="2"/>
    </row>
    <row r="5" spans="1:38" ht="15.75" customHeight="1" x14ac:dyDescent="0.25">
      <c r="B5" s="105" t="s">
        <v>3</v>
      </c>
      <c r="C5" s="105" t="s">
        <v>4</v>
      </c>
      <c r="D5" s="105" t="s">
        <v>11</v>
      </c>
      <c r="E5" s="12"/>
      <c r="F5" s="99" t="s">
        <v>0</v>
      </c>
      <c r="G5" s="107" t="s">
        <v>9</v>
      </c>
      <c r="H5" s="83">
        <v>1</v>
      </c>
      <c r="I5" s="83">
        <v>2</v>
      </c>
      <c r="J5" s="83">
        <v>3</v>
      </c>
      <c r="K5" s="83">
        <v>4</v>
      </c>
      <c r="L5" s="83">
        <v>5</v>
      </c>
      <c r="M5" s="83">
        <v>6</v>
      </c>
      <c r="N5" s="83">
        <v>7</v>
      </c>
      <c r="O5" s="83">
        <v>8</v>
      </c>
      <c r="P5" s="83">
        <v>9</v>
      </c>
      <c r="Q5" s="83">
        <v>10</v>
      </c>
      <c r="R5" s="83">
        <v>11</v>
      </c>
      <c r="S5" s="83">
        <v>12</v>
      </c>
      <c r="T5" s="83">
        <v>13</v>
      </c>
      <c r="U5" s="83">
        <v>14</v>
      </c>
      <c r="V5" s="83">
        <v>15</v>
      </c>
      <c r="W5" s="83">
        <v>16</v>
      </c>
      <c r="X5" s="83">
        <v>17</v>
      </c>
      <c r="Y5" s="90">
        <v>18</v>
      </c>
      <c r="Z5" s="87" t="s">
        <v>1</v>
      </c>
      <c r="AA5" s="104" t="s">
        <v>13</v>
      </c>
      <c r="AB5" s="88" t="s">
        <v>2</v>
      </c>
      <c r="AC5" s="103" t="s">
        <v>23</v>
      </c>
      <c r="AD5" s="103" t="s">
        <v>10</v>
      </c>
      <c r="AE5" s="50" t="s">
        <v>8</v>
      </c>
      <c r="AF5" s="37" t="s">
        <v>20</v>
      </c>
      <c r="AG5" s="37" t="s">
        <v>20</v>
      </c>
      <c r="AH5" s="37" t="s">
        <v>20</v>
      </c>
      <c r="AI5" s="37" t="s">
        <v>20</v>
      </c>
    </row>
    <row r="6" spans="1:38" ht="15.75" customHeight="1" x14ac:dyDescent="0.25">
      <c r="B6" s="106"/>
      <c r="C6" s="106"/>
      <c r="D6" s="106"/>
      <c r="E6" s="12" t="s">
        <v>12</v>
      </c>
      <c r="F6" s="99"/>
      <c r="G6" s="108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91"/>
      <c r="Z6" s="87"/>
      <c r="AA6" s="104"/>
      <c r="AB6" s="88"/>
      <c r="AC6" s="103"/>
      <c r="AD6" s="103"/>
      <c r="AE6" s="50"/>
      <c r="AF6" s="37" t="s">
        <v>16</v>
      </c>
      <c r="AG6" s="37" t="s">
        <v>17</v>
      </c>
      <c r="AH6" s="37" t="s">
        <v>16</v>
      </c>
      <c r="AI6" s="37" t="s">
        <v>17</v>
      </c>
    </row>
    <row r="7" spans="1:38" x14ac:dyDescent="0.25">
      <c r="A7" s="20">
        <v>1</v>
      </c>
      <c r="B7" s="13">
        <f t="shared" ref="B7:B26" si="0">RANK($AA7,$AA$7:$AA$26,1)</f>
        <v>9</v>
      </c>
      <c r="C7" s="13">
        <f t="shared" ref="C7:C26" si="1">RANK($AD7,$AD$7:$AD$26,1)</f>
        <v>10</v>
      </c>
      <c r="D7" s="7">
        <f t="shared" ref="D7:D26" si="2">_xlfn.RANK.EQ($Z7,$Z$7:$Z$26,1)</f>
        <v>9</v>
      </c>
      <c r="E7" s="7">
        <f t="shared" ref="E7:E26" si="3">_xlfn.RANK.EQ($AC7,$AC$7:$AC$26,1)</f>
        <v>10</v>
      </c>
      <c r="F7" s="4" t="str">
        <f>'vnos rezultatov'!B7</f>
        <v>Sašo&amp;Boris&amp; Breda Jericijo</v>
      </c>
      <c r="G7" s="4">
        <f>IF('vnos rezultatov'!B7&lt;&gt;"",1,0)</f>
        <v>1</v>
      </c>
      <c r="H7" s="3">
        <f>'vnos rezultatov'!C7</f>
        <v>4</v>
      </c>
      <c r="I7" s="33">
        <f>'vnos rezultatov'!D7</f>
        <v>4</v>
      </c>
      <c r="J7" s="33">
        <f>'vnos rezultatov'!E7</f>
        <v>5</v>
      </c>
      <c r="K7" s="33">
        <f>'vnos rezultatov'!F7</f>
        <v>5</v>
      </c>
      <c r="L7" s="33">
        <f>'vnos rezultatov'!G7</f>
        <v>5</v>
      </c>
      <c r="M7" s="33">
        <f>'vnos rezultatov'!H7</f>
        <v>4</v>
      </c>
      <c r="N7" s="33">
        <f>'vnos rezultatov'!I7</f>
        <v>3</v>
      </c>
      <c r="O7" s="33">
        <f>'vnos rezultatov'!J7</f>
        <v>5</v>
      </c>
      <c r="P7" s="33">
        <f>'vnos rezultatov'!K7</f>
        <v>3</v>
      </c>
      <c r="Q7" s="33">
        <f>'vnos rezultatov'!L7</f>
        <v>5</v>
      </c>
      <c r="R7" s="33">
        <f>'vnos rezultatov'!M7</f>
        <v>4</v>
      </c>
      <c r="S7" s="33">
        <f>'vnos rezultatov'!N7</f>
        <v>3</v>
      </c>
      <c r="T7" s="33">
        <f>'vnos rezultatov'!O7</f>
        <v>7</v>
      </c>
      <c r="U7" s="33">
        <f>'vnos rezultatov'!P7</f>
        <v>5</v>
      </c>
      <c r="V7" s="33">
        <f>'vnos rezultatov'!Q7</f>
        <v>5</v>
      </c>
      <c r="W7" s="33">
        <f>'vnos rezultatov'!R7</f>
        <v>4</v>
      </c>
      <c r="X7" s="33">
        <f>'vnos rezultatov'!S7</f>
        <v>5</v>
      </c>
      <c r="Y7" s="33">
        <f>'vnos rezultatov'!T7</f>
        <v>3</v>
      </c>
      <c r="Z7" s="9">
        <f>IF(G7&gt;0,SUM(H7:Y7),200)</f>
        <v>79</v>
      </c>
      <c r="AA7" s="9">
        <f>Z7+0.0000001*ROW()</f>
        <v>79.000000700000001</v>
      </c>
      <c r="AB7" s="31">
        <f t="shared" ref="AB7:AB11" si="4">IF(AI7&lt;&gt;0,(ROUND((0.25*MIN(AF7:AL7)+0.2*SMALL((AF7:AL7),2)+0.15*SMALL((AF7:AL7),3)+0.1*SMALL((AF7:AL7),4)),1)),(ROUND((0.35*SMALL((AF7:AL7),2)+0.3*SMALL((AF7:AL7),3)+0.25*SMALL((AF7:AL7),4)),1)))</f>
        <v>21.8</v>
      </c>
      <c r="AC7" s="10">
        <f>Z7-AB7</f>
        <v>57.2</v>
      </c>
      <c r="AD7" s="10">
        <f>AC7+0.0000001*ROW()</f>
        <v>57.200000700000004</v>
      </c>
      <c r="AE7" s="46">
        <f>IF('vnos rezultatov'!B7&lt;&gt;"",1,0)</f>
        <v>1</v>
      </c>
      <c r="AF7" s="47">
        <f>ROUND(IF('vnos rezultatov'!W7="m",('vnos rezultatov'!X7*$AG$4/113+$AH$4-$AI$4),('vnos rezultatov'!X7*$AG$2/113+$AH$2-$AI$2)),0)</f>
        <v>9</v>
      </c>
      <c r="AG7" s="47">
        <f>ROUND(IF('vnos rezultatov'!Y7="m",('vnos rezultatov'!Z7*$AG$4/113+$AH$4-$AI$4),('vnos rezultatov'!Z7*$AG$2/113+$AH$2-$AI$2)),0)</f>
        <v>17</v>
      </c>
      <c r="AH7" s="47">
        <f>ROUND(IF('vnos rezultatov'!AA7="m",('vnos rezultatov'!AB7*$AG$4/113+$AH$4-$AI$4),('vnos rezultatov'!AB7*$AG$2/113+$AH$2-$AI$2)),0)</f>
        <v>54</v>
      </c>
      <c r="AI7" s="47">
        <f>IF('vnos rezultatov'!AD7="",0,(ROUND(IF('vnos rezultatov'!AC7="m",('vnos rezultatov'!AD7*$AG$4/113+$AH$4-$AI$4),('vnos rezultatov'!AD7*$AG$2/113+$AH$2-$AI$2)),0)))</f>
        <v>0</v>
      </c>
    </row>
    <row r="8" spans="1:38" x14ac:dyDescent="0.25">
      <c r="A8" s="20">
        <v>2</v>
      </c>
      <c r="B8" s="13">
        <f t="shared" si="0"/>
        <v>1</v>
      </c>
      <c r="C8" s="13">
        <f t="shared" si="1"/>
        <v>3</v>
      </c>
      <c r="D8" s="7">
        <f t="shared" si="2"/>
        <v>1</v>
      </c>
      <c r="E8" s="7">
        <f t="shared" si="3"/>
        <v>3</v>
      </c>
      <c r="F8" s="4" t="str">
        <f>'vnos rezultatov'!B8</f>
        <v>Marko&amp;Andreja&amp;Nika</v>
      </c>
      <c r="G8" s="34">
        <f>IF('vnos rezultatov'!B8&lt;&gt;"",1,0)</f>
        <v>1</v>
      </c>
      <c r="H8" s="33">
        <f>'vnos rezultatov'!C8</f>
        <v>4</v>
      </c>
      <c r="I8" s="33">
        <f>'vnos rezultatov'!D8</f>
        <v>5</v>
      </c>
      <c r="J8" s="33">
        <f>'vnos rezultatov'!E8</f>
        <v>3</v>
      </c>
      <c r="K8" s="33">
        <f>'vnos rezultatov'!F8</f>
        <v>4</v>
      </c>
      <c r="L8" s="33">
        <f>'vnos rezultatov'!G8</f>
        <v>4</v>
      </c>
      <c r="M8" s="33">
        <f>'vnos rezultatov'!H8</f>
        <v>4</v>
      </c>
      <c r="N8" s="33">
        <f>'vnos rezultatov'!I8</f>
        <v>3</v>
      </c>
      <c r="O8" s="33">
        <f>'vnos rezultatov'!J8</f>
        <v>4</v>
      </c>
      <c r="P8" s="33">
        <f>'vnos rezultatov'!K8</f>
        <v>3</v>
      </c>
      <c r="Q8" s="33">
        <f>'vnos rezultatov'!L8</f>
        <v>4</v>
      </c>
      <c r="R8" s="33">
        <f>'vnos rezultatov'!M8</f>
        <v>3</v>
      </c>
      <c r="S8" s="33">
        <f>'vnos rezultatov'!N8</f>
        <v>3</v>
      </c>
      <c r="T8" s="33">
        <f>'vnos rezultatov'!O8</f>
        <v>4</v>
      </c>
      <c r="U8" s="33">
        <f>'vnos rezultatov'!P8</f>
        <v>4</v>
      </c>
      <c r="V8" s="33">
        <f>'vnos rezultatov'!Q8</f>
        <v>3</v>
      </c>
      <c r="W8" s="33">
        <f>'vnos rezultatov'!R8</f>
        <v>2</v>
      </c>
      <c r="X8" s="33">
        <f>'vnos rezultatov'!S8</f>
        <v>4</v>
      </c>
      <c r="Y8" s="33">
        <f>'vnos rezultatov'!T8</f>
        <v>4</v>
      </c>
      <c r="Z8" s="9">
        <f t="shared" ref="Z8:Z13" si="5">IF(G8&gt;0,SUM(H8:Y8),200)</f>
        <v>65</v>
      </c>
      <c r="AA8" s="9">
        <f t="shared" ref="AA8:AA26" si="6">Z8+0.0000001*ROW()</f>
        <v>65.000000799999995</v>
      </c>
      <c r="AB8" s="31">
        <f t="shared" si="4"/>
        <v>19.2</v>
      </c>
      <c r="AC8" s="10">
        <f t="shared" ref="AC8:AC26" si="7">Z8-AB8</f>
        <v>45.8</v>
      </c>
      <c r="AD8" s="10">
        <f t="shared" ref="AD8:AD26" si="8">AC8+0.0000001*ROW()</f>
        <v>45.800000799999999</v>
      </c>
      <c r="AE8" s="46">
        <f>IF('vnos rezultatov'!B8&lt;&gt;"",1,0)</f>
        <v>1</v>
      </c>
      <c r="AF8" s="47">
        <f>ROUND(IF('vnos rezultatov'!W8="m",('vnos rezultatov'!X8*$AG$4/113+$AH$4-$AI$4),('vnos rezultatov'!X8*$AG$2/113+$AH$2-$AI$2)),0)</f>
        <v>7</v>
      </c>
      <c r="AG8" s="47">
        <f>ROUND(IF('vnos rezultatov'!Y8="m",('vnos rezultatov'!Z8*$AG$4/113+$AH$4-$AI$4),('vnos rezultatov'!Z8*$AG$2/113+$AH$2-$AI$2)),0)</f>
        <v>15</v>
      </c>
      <c r="AH8" s="47">
        <f>ROUND(IF('vnos rezultatov'!AA8="m",('vnos rezultatov'!AB8*$AG$4/113+$AH$4-$AI$4),('vnos rezultatov'!AB8*$AG$2/113+$AH$2-$AI$2)),0)</f>
        <v>49</v>
      </c>
      <c r="AI8" s="47">
        <f>IF('vnos rezultatov'!AD8="",0,(ROUND(IF('vnos rezultatov'!AC8="m",('vnos rezultatov'!AD8*$AG$4/113+$AH$4-$AI$4),('vnos rezultatov'!AD8*$AG$2/113+$AH$2-$AI$2)),0)))</f>
        <v>0</v>
      </c>
    </row>
    <row r="9" spans="1:38" x14ac:dyDescent="0.25">
      <c r="A9" s="20">
        <v>3</v>
      </c>
      <c r="B9" s="13">
        <f t="shared" si="0"/>
        <v>11</v>
      </c>
      <c r="C9" s="13">
        <f t="shared" si="1"/>
        <v>11</v>
      </c>
      <c r="D9" s="7">
        <f t="shared" si="2"/>
        <v>11</v>
      </c>
      <c r="E9" s="7">
        <f t="shared" si="3"/>
        <v>11</v>
      </c>
      <c r="F9" s="4" t="str">
        <f>'vnos rezultatov'!B9</f>
        <v>Janez Zajc&amp;Janez Konte&amp;Jelka</v>
      </c>
      <c r="G9" s="34">
        <f>IF('vnos rezultatov'!B9&lt;&gt;"",1,0)</f>
        <v>1</v>
      </c>
      <c r="H9" s="33">
        <f>'vnos rezultatov'!C9</f>
        <v>5</v>
      </c>
      <c r="I9" s="33">
        <f>'vnos rezultatov'!D9</f>
        <v>3</v>
      </c>
      <c r="J9" s="33">
        <f>'vnos rezultatov'!E9</f>
        <v>3</v>
      </c>
      <c r="K9" s="33">
        <f>'vnos rezultatov'!F9</f>
        <v>6</v>
      </c>
      <c r="L9" s="33">
        <f>'vnos rezultatov'!G9</f>
        <v>5</v>
      </c>
      <c r="M9" s="33">
        <f>'vnos rezultatov'!H9</f>
        <v>6</v>
      </c>
      <c r="N9" s="33">
        <f>'vnos rezultatov'!I9</f>
        <v>3</v>
      </c>
      <c r="O9" s="33">
        <f>'vnos rezultatov'!J9</f>
        <v>5</v>
      </c>
      <c r="P9" s="33">
        <f>'vnos rezultatov'!K9</f>
        <v>3</v>
      </c>
      <c r="Q9" s="33">
        <f>'vnos rezultatov'!L9</f>
        <v>6</v>
      </c>
      <c r="R9" s="33">
        <f>'vnos rezultatov'!M9</f>
        <v>4</v>
      </c>
      <c r="S9" s="33">
        <f>'vnos rezultatov'!N9</f>
        <v>4</v>
      </c>
      <c r="T9" s="33">
        <f>'vnos rezultatov'!O9</f>
        <v>6</v>
      </c>
      <c r="U9" s="33">
        <f>'vnos rezultatov'!P9</f>
        <v>5</v>
      </c>
      <c r="V9" s="33">
        <f>'vnos rezultatov'!Q9</f>
        <v>6</v>
      </c>
      <c r="W9" s="33">
        <f>'vnos rezultatov'!R9</f>
        <v>4</v>
      </c>
      <c r="X9" s="33">
        <f>'vnos rezultatov'!S9</f>
        <v>5</v>
      </c>
      <c r="Y9" s="33">
        <f>'vnos rezultatov'!T9</f>
        <v>3</v>
      </c>
      <c r="Z9" s="9">
        <f t="shared" si="5"/>
        <v>82</v>
      </c>
      <c r="AA9" s="9">
        <f t="shared" si="6"/>
        <v>82.000000900000003</v>
      </c>
      <c r="AB9" s="31">
        <f t="shared" si="4"/>
        <v>24.4</v>
      </c>
      <c r="AC9" s="10">
        <f t="shared" si="7"/>
        <v>57.6</v>
      </c>
      <c r="AD9" s="10">
        <f t="shared" si="8"/>
        <v>57.600000900000005</v>
      </c>
      <c r="AE9" s="46">
        <f>IF('vnos rezultatov'!B9&lt;&gt;"",1,0)</f>
        <v>1</v>
      </c>
      <c r="AF9" s="47">
        <f>ROUND(IF('vnos rezultatov'!W9="m",('vnos rezultatov'!X9*$AG$4/113+$AH$4-$AI$4),('vnos rezultatov'!X9*$AG$2/113+$AH$2-$AI$2)),0)</f>
        <v>21</v>
      </c>
      <c r="AG9" s="47">
        <f>ROUND(IF('vnos rezultatov'!Y9="m",('vnos rezultatov'!Z9*$AG$4/113+$AH$4-$AI$4),('vnos rezultatov'!Z9*$AG$2/113+$AH$2-$AI$2)),0)</f>
        <v>26</v>
      </c>
      <c r="AH9" s="47">
        <f>ROUND(IF('vnos rezultatov'!AA9="m",('vnos rezultatov'!AB9*$AG$4/113+$AH$4-$AI$4),('vnos rezultatov'!AB9*$AG$2/113+$AH$2-$AI$2)),0)</f>
        <v>37</v>
      </c>
      <c r="AI9" s="47">
        <f>IF('vnos rezultatov'!AD9="",0,(ROUND(IF('vnos rezultatov'!AC9="m",('vnos rezultatov'!AD9*$AG$4/113+$AH$4-$AI$4),('vnos rezultatov'!AD9*$AG$2/113+$AH$2-$AI$2)),0)))</f>
        <v>0</v>
      </c>
    </row>
    <row r="10" spans="1:38" x14ac:dyDescent="0.25">
      <c r="A10" s="20">
        <v>4</v>
      </c>
      <c r="B10" s="13">
        <f t="shared" si="0"/>
        <v>2</v>
      </c>
      <c r="C10" s="13">
        <f t="shared" si="1"/>
        <v>7</v>
      </c>
      <c r="D10" s="7">
        <f t="shared" si="2"/>
        <v>2</v>
      </c>
      <c r="E10" s="7">
        <f t="shared" si="3"/>
        <v>7</v>
      </c>
      <c r="F10" s="4" t="str">
        <f>'vnos rezultatov'!B10</f>
        <v>Niko&amp;Maja&amp;Irena</v>
      </c>
      <c r="G10" s="34">
        <f>IF('vnos rezultatov'!B10&lt;&gt;"",1,0)</f>
        <v>1</v>
      </c>
      <c r="H10" s="33">
        <f>'vnos rezultatov'!C10</f>
        <v>4</v>
      </c>
      <c r="I10" s="33">
        <f>'vnos rezultatov'!D10</f>
        <v>3</v>
      </c>
      <c r="J10" s="33">
        <f>'vnos rezultatov'!E10</f>
        <v>2</v>
      </c>
      <c r="K10" s="33">
        <f>'vnos rezultatov'!F10</f>
        <v>4</v>
      </c>
      <c r="L10" s="33">
        <f>'vnos rezultatov'!G10</f>
        <v>4</v>
      </c>
      <c r="M10" s="33">
        <f>'vnos rezultatov'!H10</f>
        <v>5</v>
      </c>
      <c r="N10" s="33">
        <f>'vnos rezultatov'!I10</f>
        <v>3</v>
      </c>
      <c r="O10" s="33">
        <f>'vnos rezultatov'!J10</f>
        <v>4</v>
      </c>
      <c r="P10" s="33">
        <f>'vnos rezultatov'!K10</f>
        <v>3</v>
      </c>
      <c r="Q10" s="33">
        <f>'vnos rezultatov'!L10</f>
        <v>4</v>
      </c>
      <c r="R10" s="33">
        <f>'vnos rezultatov'!M10</f>
        <v>3</v>
      </c>
      <c r="S10" s="33">
        <f>'vnos rezultatov'!N10</f>
        <v>4</v>
      </c>
      <c r="T10" s="33">
        <f>'vnos rezultatov'!O10</f>
        <v>4</v>
      </c>
      <c r="U10" s="33">
        <f>'vnos rezultatov'!P10</f>
        <v>5</v>
      </c>
      <c r="V10" s="33">
        <f>'vnos rezultatov'!Q10</f>
        <v>5</v>
      </c>
      <c r="W10" s="33">
        <f>'vnos rezultatov'!R10</f>
        <v>3</v>
      </c>
      <c r="X10" s="33">
        <f>'vnos rezultatov'!S10</f>
        <v>4</v>
      </c>
      <c r="Y10" s="33">
        <f>'vnos rezultatov'!T10</f>
        <v>3</v>
      </c>
      <c r="Z10" s="9">
        <f t="shared" si="5"/>
        <v>67</v>
      </c>
      <c r="AA10" s="9">
        <f t="shared" si="6"/>
        <v>67.000000999999997</v>
      </c>
      <c r="AB10" s="31">
        <f t="shared" si="4"/>
        <v>16.100000000000001</v>
      </c>
      <c r="AC10" s="10">
        <f t="shared" si="7"/>
        <v>50.9</v>
      </c>
      <c r="AD10" s="10">
        <f t="shared" si="8"/>
        <v>50.900000999999996</v>
      </c>
      <c r="AE10" s="46">
        <f>IF('vnos rezultatov'!B10&lt;&gt;"",1,0)</f>
        <v>1</v>
      </c>
      <c r="AF10" s="47">
        <f>ROUND(IF('vnos rezultatov'!W10="m",('vnos rezultatov'!X10*$AG$4/113+$AH$4-$AI$4),('vnos rezultatov'!X10*$AG$2/113+$AH$2-$AI$2)),0)</f>
        <v>10</v>
      </c>
      <c r="AG10" s="47">
        <f>ROUND(IF('vnos rezultatov'!Y10="m",('vnos rezultatov'!Z10*$AG$4/113+$AH$4-$AI$4),('vnos rezultatov'!Z10*$AG$2/113+$AH$2-$AI$2)),0)</f>
        <v>25</v>
      </c>
      <c r="AH10" s="47">
        <f>ROUND(IF('vnos rezultatov'!AA10="m",('vnos rezultatov'!AB10*$AG$4/113+$AH$4-$AI$4),('vnos rezultatov'!AB10*$AG$2/113+$AH$2-$AI$2)),0)</f>
        <v>21</v>
      </c>
      <c r="AI10" s="47">
        <f>IF('vnos rezultatov'!AD10="",0,(ROUND(IF('vnos rezultatov'!AC10="m",('vnos rezultatov'!AD10*$AG$4/113+$AH$4-$AI$4),('vnos rezultatov'!AD10*$AG$2/113+$AH$2-$AI$2)),0)))</f>
        <v>0</v>
      </c>
    </row>
    <row r="11" spans="1:38" x14ac:dyDescent="0.25">
      <c r="A11" s="20">
        <v>5</v>
      </c>
      <c r="B11" s="13">
        <f t="shared" si="0"/>
        <v>8</v>
      </c>
      <c r="C11" s="13">
        <f t="shared" si="1"/>
        <v>2</v>
      </c>
      <c r="D11" s="7">
        <f t="shared" si="2"/>
        <v>8</v>
      </c>
      <c r="E11" s="7">
        <f t="shared" si="3"/>
        <v>2</v>
      </c>
      <c r="F11" s="4" t="str">
        <f>'vnos rezultatov'!B11</f>
        <v>Saša&amp;Cvetka&amp;Janez Saje</v>
      </c>
      <c r="G11" s="34">
        <f>IF('vnos rezultatov'!B11&lt;&gt;"",1,0)</f>
        <v>1</v>
      </c>
      <c r="H11" s="33">
        <f>'vnos rezultatov'!C11</f>
        <v>4</v>
      </c>
      <c r="I11" s="33">
        <f>'vnos rezultatov'!D11</f>
        <v>3</v>
      </c>
      <c r="J11" s="33">
        <f>'vnos rezultatov'!E11</f>
        <v>4</v>
      </c>
      <c r="K11" s="33">
        <f>'vnos rezultatov'!F11</f>
        <v>4</v>
      </c>
      <c r="L11" s="33">
        <f>'vnos rezultatov'!G11</f>
        <v>4</v>
      </c>
      <c r="M11" s="33">
        <f>'vnos rezultatov'!H11</f>
        <v>5</v>
      </c>
      <c r="N11" s="33">
        <f>'vnos rezultatov'!I11</f>
        <v>4</v>
      </c>
      <c r="O11" s="33">
        <f>'vnos rezultatov'!J11</f>
        <v>5</v>
      </c>
      <c r="P11" s="33">
        <f>'vnos rezultatov'!K11</f>
        <v>3</v>
      </c>
      <c r="Q11" s="33">
        <f>'vnos rezultatov'!L11</f>
        <v>4</v>
      </c>
      <c r="R11" s="33">
        <f>'vnos rezultatov'!M11</f>
        <v>3</v>
      </c>
      <c r="S11" s="33">
        <f>'vnos rezultatov'!N11</f>
        <v>3</v>
      </c>
      <c r="T11" s="33">
        <f>'vnos rezultatov'!O11</f>
        <v>6</v>
      </c>
      <c r="U11" s="33">
        <f>'vnos rezultatov'!P11</f>
        <v>5</v>
      </c>
      <c r="V11" s="33">
        <f>'vnos rezultatov'!Q11</f>
        <v>6</v>
      </c>
      <c r="W11" s="33">
        <f>'vnos rezultatov'!R11</f>
        <v>3</v>
      </c>
      <c r="X11" s="33">
        <f>'vnos rezultatov'!S11</f>
        <v>4</v>
      </c>
      <c r="Y11" s="33">
        <f>'vnos rezultatov'!T11</f>
        <v>3</v>
      </c>
      <c r="Z11" s="9">
        <f t="shared" si="5"/>
        <v>73</v>
      </c>
      <c r="AA11" s="9">
        <f t="shared" si="6"/>
        <v>73.000001100000006</v>
      </c>
      <c r="AB11" s="31">
        <f t="shared" si="4"/>
        <v>27.8</v>
      </c>
      <c r="AC11" s="10">
        <f t="shared" si="7"/>
        <v>45.2</v>
      </c>
      <c r="AD11" s="10">
        <f t="shared" si="8"/>
        <v>45.200001100000001</v>
      </c>
      <c r="AE11" s="46">
        <f>IF('vnos rezultatov'!B11&lt;&gt;"",1,0)</f>
        <v>1</v>
      </c>
      <c r="AF11" s="47">
        <f>ROUND(IF('vnos rezultatov'!W11="m",('vnos rezultatov'!X11*$AG$4/113+$AH$4-$AI$4),('vnos rezultatov'!X11*$AG$2/113+$AH$2-$AI$2)),0)</f>
        <v>54</v>
      </c>
      <c r="AG11" s="47">
        <f>ROUND(IF('vnos rezultatov'!Y11="m",('vnos rezultatov'!Z11*$AG$4/113+$AH$4-$AI$4),('vnos rezultatov'!Z11*$AG$2/113+$AH$2-$AI$2)),0)</f>
        <v>29</v>
      </c>
      <c r="AH11" s="47">
        <f>ROUND(IF('vnos rezultatov'!AA11="m",('vnos rezultatov'!AB11*$AG$4/113+$AH$4-$AI$4),('vnos rezultatov'!AB11*$AG$2/113+$AH$2-$AI$2)),0)</f>
        <v>16</v>
      </c>
      <c r="AI11" s="47">
        <f>IF('vnos rezultatov'!AD11="",0,(ROUND(IF('vnos rezultatov'!AC11="m",('vnos rezultatov'!AD11*$AG$4/113+$AH$4-$AI$4),('vnos rezultatov'!AD11*$AG$2/113+$AH$2-$AI$2)),0)))</f>
        <v>0</v>
      </c>
    </row>
    <row r="12" spans="1:38" x14ac:dyDescent="0.25">
      <c r="A12" s="20">
        <v>6</v>
      </c>
      <c r="B12" s="13">
        <f t="shared" si="0"/>
        <v>6</v>
      </c>
      <c r="C12" s="13">
        <f t="shared" si="1"/>
        <v>1</v>
      </c>
      <c r="D12" s="7">
        <f t="shared" si="2"/>
        <v>6</v>
      </c>
      <c r="E12" s="7">
        <f t="shared" si="3"/>
        <v>1</v>
      </c>
      <c r="F12" s="4" t="str">
        <f>'vnos rezultatov'!B12</f>
        <v>Miha&amp;Nina&amp;Gal</v>
      </c>
      <c r="G12" s="34">
        <f>IF('vnos rezultatov'!B12&lt;&gt;"",1,0)</f>
        <v>1</v>
      </c>
      <c r="H12" s="33">
        <f>'vnos rezultatov'!C12</f>
        <v>5</v>
      </c>
      <c r="I12" s="33">
        <f>'vnos rezultatov'!D12</f>
        <v>4</v>
      </c>
      <c r="J12" s="33">
        <f>'vnos rezultatov'!E12</f>
        <v>4</v>
      </c>
      <c r="K12" s="33">
        <f>'vnos rezultatov'!F12</f>
        <v>4</v>
      </c>
      <c r="L12" s="33">
        <f>'vnos rezultatov'!G12</f>
        <v>4</v>
      </c>
      <c r="M12" s="33">
        <f>'vnos rezultatov'!H12</f>
        <v>4</v>
      </c>
      <c r="N12" s="33">
        <f>'vnos rezultatov'!I12</f>
        <v>4</v>
      </c>
      <c r="O12" s="33">
        <f>'vnos rezultatov'!J12</f>
        <v>4</v>
      </c>
      <c r="P12" s="33">
        <f>'vnos rezultatov'!K12</f>
        <v>3</v>
      </c>
      <c r="Q12" s="33">
        <f>'vnos rezultatov'!L12</f>
        <v>4</v>
      </c>
      <c r="R12" s="33">
        <f>'vnos rezultatov'!M12</f>
        <v>4</v>
      </c>
      <c r="S12" s="33">
        <f>'vnos rezultatov'!N12</f>
        <v>2</v>
      </c>
      <c r="T12" s="33">
        <f>'vnos rezultatov'!O12</f>
        <v>4</v>
      </c>
      <c r="U12" s="33">
        <f>'vnos rezultatov'!P12</f>
        <v>5</v>
      </c>
      <c r="V12" s="33">
        <f>'vnos rezultatov'!Q12</f>
        <v>4</v>
      </c>
      <c r="W12" s="33">
        <f>'vnos rezultatov'!R12</f>
        <v>2</v>
      </c>
      <c r="X12" s="33">
        <f>'vnos rezultatov'!S12</f>
        <v>5</v>
      </c>
      <c r="Y12" s="33">
        <f>'vnos rezultatov'!T12</f>
        <v>3</v>
      </c>
      <c r="Z12" s="9">
        <f t="shared" si="5"/>
        <v>69</v>
      </c>
      <c r="AA12" s="9">
        <f t="shared" si="6"/>
        <v>69.0000012</v>
      </c>
      <c r="AB12" s="31">
        <f>IF(AI12&lt;&gt;0,(ROUND((0.25*MIN(AF12:AL12)+0.2*SMALL((AF12:AL12),2)+0.15*SMALL((AF12:AL12),3)+0.1*SMALL((AF12:AL12),4)),1)),(ROUND((0.35*SMALL((AF12:AL12),2)+0.3*SMALL((AF12:AL12),3)+0.25*SMALL((AF12:AL12),4)),1)))</f>
        <v>28</v>
      </c>
      <c r="AC12" s="10">
        <f t="shared" si="7"/>
        <v>41</v>
      </c>
      <c r="AD12" s="10">
        <f t="shared" si="8"/>
        <v>41.0000012</v>
      </c>
      <c r="AE12" s="46">
        <f>IF('vnos rezultatov'!B12&lt;&gt;"",1,0)</f>
        <v>1</v>
      </c>
      <c r="AF12" s="47">
        <f>ROUND(IF('vnos rezultatov'!W12="m",('vnos rezultatov'!X12*$AG$4/113+$AH$4-$AI$4),('vnos rezultatov'!X12*$AG$2/113+$AH$2-$AI$2)),0)</f>
        <v>14</v>
      </c>
      <c r="AG12" s="47">
        <f>ROUND(IF('vnos rezultatov'!Y12="m",('vnos rezultatov'!Z12*$AG$4/113+$AH$4-$AI$4),('vnos rezultatov'!Z12*$AG$2/113+$AH$2-$AI$2)),0)</f>
        <v>54</v>
      </c>
      <c r="AH12" s="47">
        <f>ROUND(IF('vnos rezultatov'!AA12="m",('vnos rezultatov'!AB12*$AG$4/113+$AH$4-$AI$4),('vnos rezultatov'!AB12*$AG$2/113+$AH$2-$AI$2)),0)</f>
        <v>32</v>
      </c>
      <c r="AI12" s="47">
        <f>IF('vnos rezultatov'!AD12="",0,(ROUND(IF('vnos rezultatov'!AC12="m",('vnos rezultatov'!AD12*$AG$4/113+$AH$4-$AI$4),('vnos rezultatov'!AD12*$AG$2/113+$AH$2-$AI$2)),0)))</f>
        <v>0</v>
      </c>
    </row>
    <row r="13" spans="1:38" x14ac:dyDescent="0.25">
      <c r="A13" s="20">
        <v>7</v>
      </c>
      <c r="B13" s="13">
        <f t="shared" si="0"/>
        <v>10</v>
      </c>
      <c r="C13" s="13">
        <f t="shared" si="1"/>
        <v>8</v>
      </c>
      <c r="D13" s="7">
        <f t="shared" si="2"/>
        <v>9</v>
      </c>
      <c r="E13" s="7">
        <f t="shared" si="3"/>
        <v>8</v>
      </c>
      <c r="F13" s="4" t="str">
        <f>'vnos rezultatov'!B13</f>
        <v>Breda&amp;Janko&amp;Emil&amp;Nada&amp;Marina</v>
      </c>
      <c r="G13" s="34">
        <f>IF('vnos rezultatov'!B13&lt;&gt;"",1,0)</f>
        <v>1</v>
      </c>
      <c r="H13" s="33">
        <f>'vnos rezultatov'!C13</f>
        <v>6</v>
      </c>
      <c r="I13" s="33">
        <f>'vnos rezultatov'!D13</f>
        <v>4</v>
      </c>
      <c r="J13" s="33">
        <f>'vnos rezultatov'!E13</f>
        <v>6</v>
      </c>
      <c r="K13" s="33">
        <f>'vnos rezultatov'!F13</f>
        <v>4</v>
      </c>
      <c r="L13" s="33">
        <f>'vnos rezultatov'!G13</f>
        <v>5</v>
      </c>
      <c r="M13" s="33">
        <f>'vnos rezultatov'!H13</f>
        <v>5</v>
      </c>
      <c r="N13" s="33">
        <f>'vnos rezultatov'!I13</f>
        <v>3</v>
      </c>
      <c r="O13" s="33">
        <f>'vnos rezultatov'!J13</f>
        <v>4</v>
      </c>
      <c r="P13" s="33">
        <f>'vnos rezultatov'!K13</f>
        <v>3</v>
      </c>
      <c r="Q13" s="33">
        <f>'vnos rezultatov'!L13</f>
        <v>4</v>
      </c>
      <c r="R13" s="33">
        <f>'vnos rezultatov'!M13</f>
        <v>3</v>
      </c>
      <c r="S13" s="33">
        <f>'vnos rezultatov'!N13</f>
        <v>5</v>
      </c>
      <c r="T13" s="33">
        <f>'vnos rezultatov'!O13</f>
        <v>5</v>
      </c>
      <c r="U13" s="33">
        <f>'vnos rezultatov'!P13</f>
        <v>6</v>
      </c>
      <c r="V13" s="33">
        <f>'vnos rezultatov'!Q13</f>
        <v>4</v>
      </c>
      <c r="W13" s="33">
        <f>'vnos rezultatov'!R13</f>
        <v>4</v>
      </c>
      <c r="X13" s="33">
        <f>'vnos rezultatov'!S13</f>
        <v>5</v>
      </c>
      <c r="Y13" s="33">
        <f>'vnos rezultatov'!T13</f>
        <v>3</v>
      </c>
      <c r="Z13" s="9">
        <f t="shared" si="5"/>
        <v>79</v>
      </c>
      <c r="AA13" s="9">
        <f t="shared" si="6"/>
        <v>79.000001299999994</v>
      </c>
      <c r="AB13" s="31">
        <f t="shared" ref="AB13:AB26" si="9">IF(AI13&lt;&gt;0,(ROUND((0.25*MIN(AF13:AL13)+0.2*SMALL((AF13:AL13),2)+0.15*SMALL((AF13:AL13),3)+0.1*SMALL((AF13:AL13),4)),1)),(ROUND((0.35*SMALL((AF13:AL13),2)+0.3*SMALL((AF13:AL13),3)+0.25*SMALL((AF13:AL13),4)),1)))</f>
        <v>25</v>
      </c>
      <c r="AC13" s="10">
        <f t="shared" si="7"/>
        <v>54</v>
      </c>
      <c r="AD13" s="10">
        <f t="shared" si="8"/>
        <v>54.000001300000001</v>
      </c>
      <c r="AE13" s="46">
        <f>IF('vnos rezultatov'!B13&lt;&gt;"",1,0)</f>
        <v>1</v>
      </c>
      <c r="AF13" s="47">
        <f>ROUND(IF('vnos rezultatov'!W13="m",('vnos rezultatov'!X13*$AG$4/113+$AH$4-$AI$4),('vnos rezultatov'!X13*$AG$2/113+$AH$2-$AI$2)),0)</f>
        <v>54</v>
      </c>
      <c r="AG13" s="47">
        <f>ROUND(IF('vnos rezultatov'!Y13="m",('vnos rezultatov'!Z13*$AG$4/113+$AH$4-$AI$4),('vnos rezultatov'!Z13*$AG$2/113+$AH$2-$AI$2)),0)</f>
        <v>33</v>
      </c>
      <c r="AH13" s="47">
        <f>ROUND(IF('vnos rezultatov'!AA13="m",('vnos rezultatov'!AB13*$AG$4/113+$AH$4-$AI$4),('vnos rezultatov'!AB13*$AG$2/113+$AH$2-$AI$2)),0)</f>
        <v>33</v>
      </c>
      <c r="AI13" s="47">
        <f>IF('vnos rezultatov'!AD13="",0,(ROUND(IF('vnos rezultatov'!AC13="m",('vnos rezultatov'!AD13*$AG$4/113+$AH$4-$AI$4),('vnos rezultatov'!AD13*$AG$2/113+$AH$2-$AI$2)),0)))</f>
        <v>32</v>
      </c>
    </row>
    <row r="14" spans="1:38" x14ac:dyDescent="0.25">
      <c r="A14" s="20">
        <v>8</v>
      </c>
      <c r="B14" s="13">
        <f t="shared" si="0"/>
        <v>7</v>
      </c>
      <c r="C14" s="13">
        <f t="shared" si="1"/>
        <v>4</v>
      </c>
      <c r="D14" s="7">
        <f t="shared" si="2"/>
        <v>7</v>
      </c>
      <c r="E14" s="7">
        <f t="shared" si="3"/>
        <v>4</v>
      </c>
      <c r="F14" s="4" t="str">
        <f>'vnos rezultatov'!B14</f>
        <v>Peter&amp;Braco&amp;Alenka</v>
      </c>
      <c r="G14" s="34">
        <f>IF('vnos rezultatov'!B14&lt;&gt;"",1,0)</f>
        <v>1</v>
      </c>
      <c r="H14" s="33">
        <f>'vnos rezultatov'!C14</f>
        <v>4</v>
      </c>
      <c r="I14" s="33">
        <f>'vnos rezultatov'!D14</f>
        <v>3</v>
      </c>
      <c r="J14" s="33">
        <f>'vnos rezultatov'!E14</f>
        <v>4</v>
      </c>
      <c r="K14" s="33">
        <f>'vnos rezultatov'!F14</f>
        <v>5</v>
      </c>
      <c r="L14" s="33">
        <f>'vnos rezultatov'!G14</f>
        <v>5</v>
      </c>
      <c r="M14" s="33">
        <f>'vnos rezultatov'!H14</f>
        <v>4</v>
      </c>
      <c r="N14" s="33">
        <f>'vnos rezultatov'!I14</f>
        <v>4</v>
      </c>
      <c r="O14" s="33">
        <f>'vnos rezultatov'!J14</f>
        <v>4</v>
      </c>
      <c r="P14" s="33">
        <f>'vnos rezultatov'!K14</f>
        <v>3</v>
      </c>
      <c r="Q14" s="33">
        <f>'vnos rezultatov'!L14</f>
        <v>5</v>
      </c>
      <c r="R14" s="33">
        <f>'vnos rezultatov'!M14</f>
        <v>3</v>
      </c>
      <c r="S14" s="33">
        <f>'vnos rezultatov'!N14</f>
        <v>4</v>
      </c>
      <c r="T14" s="33">
        <f>'vnos rezultatov'!O14</f>
        <v>5</v>
      </c>
      <c r="U14" s="33">
        <f>'vnos rezultatov'!P14</f>
        <v>4</v>
      </c>
      <c r="V14" s="33">
        <f>'vnos rezultatov'!Q14</f>
        <v>4</v>
      </c>
      <c r="W14" s="33">
        <f>'vnos rezultatov'!R14</f>
        <v>3</v>
      </c>
      <c r="X14" s="33">
        <f>'vnos rezultatov'!S14</f>
        <v>5</v>
      </c>
      <c r="Y14" s="33">
        <f>'vnos rezultatov'!T14</f>
        <v>3</v>
      </c>
      <c r="Z14" s="9">
        <f t="shared" ref="Z14:Z26" si="10">IF(G14&gt;0,SUM(H14:Y14),200)</f>
        <v>72</v>
      </c>
      <c r="AA14" s="9">
        <f t="shared" si="6"/>
        <v>72.000001400000002</v>
      </c>
      <c r="AB14" s="31">
        <f t="shared" si="9"/>
        <v>25.1</v>
      </c>
      <c r="AC14" s="10">
        <f t="shared" si="7"/>
        <v>46.9</v>
      </c>
      <c r="AD14" s="10">
        <f t="shared" si="8"/>
        <v>46.900001400000001</v>
      </c>
      <c r="AE14" s="46">
        <f>IF('vnos rezultatov'!B14&lt;&gt;"",1,0)</f>
        <v>1</v>
      </c>
      <c r="AF14" s="47">
        <f>ROUND(IF('vnos rezultatov'!W14="m",('vnos rezultatov'!X14*$AG$4/113+$AH$4-$AI$4),('vnos rezultatov'!X14*$AG$2/113+$AH$2-$AI$2)),0)</f>
        <v>19</v>
      </c>
      <c r="AG14" s="47">
        <f>ROUND(IF('vnos rezultatov'!Y14="m",('vnos rezultatov'!Z14*$AG$4/113+$AH$4-$AI$4),('vnos rezultatov'!Z14*$AG$2/113+$AH$2-$AI$2)),0)</f>
        <v>23</v>
      </c>
      <c r="AH14" s="47">
        <f>ROUND(IF('vnos rezultatov'!AA14="m",('vnos rezultatov'!AB14*$AG$4/113+$AH$4-$AI$4),('vnos rezultatov'!AB14*$AG$2/113+$AH$2-$AI$2)),0)</f>
        <v>46</v>
      </c>
      <c r="AI14" s="47">
        <f>IF('vnos rezultatov'!AD14="",0,(ROUND(IF('vnos rezultatov'!AC14="m",('vnos rezultatov'!AD14*$AG$4/113+$AH$4-$AI$4),('vnos rezultatov'!AD14*$AG$2/113+$AH$2-$AI$2)),0)))</f>
        <v>0</v>
      </c>
    </row>
    <row r="15" spans="1:38" x14ac:dyDescent="0.25">
      <c r="A15" s="20">
        <v>9</v>
      </c>
      <c r="B15" s="13">
        <f t="shared" si="0"/>
        <v>12</v>
      </c>
      <c r="C15" s="13">
        <f t="shared" si="1"/>
        <v>12</v>
      </c>
      <c r="D15" s="7">
        <f t="shared" si="2"/>
        <v>12</v>
      </c>
      <c r="E15" s="7">
        <f t="shared" si="3"/>
        <v>12</v>
      </c>
      <c r="F15" s="4">
        <f>'vnos rezultatov'!B15</f>
        <v>0</v>
      </c>
      <c r="G15" s="34">
        <f>IF('vnos rezultatov'!B15&lt;&gt;"",1,0)</f>
        <v>0</v>
      </c>
      <c r="H15" s="33">
        <f>'vnos rezultatov'!C15</f>
        <v>0</v>
      </c>
      <c r="I15" s="33">
        <f>'vnos rezultatov'!D15</f>
        <v>0</v>
      </c>
      <c r="J15" s="33">
        <f>'vnos rezultatov'!E15</f>
        <v>0</v>
      </c>
      <c r="K15" s="33">
        <f>'vnos rezultatov'!F15</f>
        <v>0</v>
      </c>
      <c r="L15" s="33">
        <f>'vnos rezultatov'!G15</f>
        <v>0</v>
      </c>
      <c r="M15" s="33">
        <f>'vnos rezultatov'!H15</f>
        <v>0</v>
      </c>
      <c r="N15" s="33">
        <f>'vnos rezultatov'!I15</f>
        <v>0</v>
      </c>
      <c r="O15" s="33">
        <f>'vnos rezultatov'!J15</f>
        <v>0</v>
      </c>
      <c r="P15" s="33">
        <f>'vnos rezultatov'!K15</f>
        <v>0</v>
      </c>
      <c r="Q15" s="33">
        <f>'vnos rezultatov'!L15</f>
        <v>0</v>
      </c>
      <c r="R15" s="33">
        <f>'vnos rezultatov'!M15</f>
        <v>0</v>
      </c>
      <c r="S15" s="33">
        <f>'vnos rezultatov'!N15</f>
        <v>0</v>
      </c>
      <c r="T15" s="33">
        <f>'vnos rezultatov'!O15</f>
        <v>0</v>
      </c>
      <c r="U15" s="33">
        <f>'vnos rezultatov'!P15</f>
        <v>0</v>
      </c>
      <c r="V15" s="33">
        <f>'vnos rezultatov'!Q15</f>
        <v>0</v>
      </c>
      <c r="W15" s="33">
        <f>'vnos rezultatov'!R15</f>
        <v>0</v>
      </c>
      <c r="X15" s="33">
        <f>'vnos rezultatov'!S15</f>
        <v>0</v>
      </c>
      <c r="Y15" s="33">
        <f>'vnos rezultatov'!T15</f>
        <v>0</v>
      </c>
      <c r="Z15" s="9">
        <f t="shared" si="10"/>
        <v>200</v>
      </c>
      <c r="AA15" s="9">
        <f t="shared" si="6"/>
        <v>200.0000015</v>
      </c>
      <c r="AB15" s="31">
        <f t="shared" si="9"/>
        <v>-2</v>
      </c>
      <c r="AC15" s="10">
        <f t="shared" si="7"/>
        <v>202</v>
      </c>
      <c r="AD15" s="10">
        <f t="shared" si="8"/>
        <v>202.0000015</v>
      </c>
      <c r="AE15" s="46">
        <f>IF('vnos rezultatov'!B15&lt;&gt;"",1,0)</f>
        <v>0</v>
      </c>
      <c r="AF15" s="47">
        <f>ROUND(IF('vnos rezultatov'!W15="m",('vnos rezultatov'!X15*$AG$4/113+$AH$4-$AI$4),('vnos rezultatov'!X15*$AG$2/113+$AH$2-$AI$2)),0)</f>
        <v>-3</v>
      </c>
      <c r="AG15" s="47">
        <f>ROUND(IF('vnos rezultatov'!Y15="m",('vnos rezultatov'!Z15*$AG$4/113+$AH$4-$AI$4),('vnos rezultatov'!Z15*$AG$2/113+$AH$2-$AI$2)),0)</f>
        <v>-3</v>
      </c>
      <c r="AH15" s="47">
        <f>ROUND(IF('vnos rezultatov'!AA15="m",('vnos rezultatov'!AB15*$AG$4/113+$AH$4-$AI$4),('vnos rezultatov'!AB15*$AG$2/113+$AH$2-$AI$2)),0)</f>
        <v>-3</v>
      </c>
      <c r="AI15" s="47">
        <f>IF('vnos rezultatov'!AD15="",0,(ROUND(IF('vnos rezultatov'!AC15="m",('vnos rezultatov'!AD15*$AG$4/113+$AH$4-$AI$4),('vnos rezultatov'!AD15*$AG$2/113+$AH$2-$AI$2)),0)))</f>
        <v>0</v>
      </c>
    </row>
    <row r="16" spans="1:38" x14ac:dyDescent="0.25">
      <c r="A16" s="20">
        <v>10</v>
      </c>
      <c r="B16" s="13">
        <f t="shared" si="0"/>
        <v>3</v>
      </c>
      <c r="C16" s="13">
        <f t="shared" si="1"/>
        <v>9</v>
      </c>
      <c r="D16" s="7">
        <f t="shared" si="2"/>
        <v>3</v>
      </c>
      <c r="E16" s="7">
        <f t="shared" si="3"/>
        <v>9</v>
      </c>
      <c r="F16" s="4" t="str">
        <f>'vnos rezultatov'!B16</f>
        <v>Vito&amp;Maja&amp;Grega</v>
      </c>
      <c r="G16" s="34">
        <f>IF('vnos rezultatov'!B16&lt;&gt;"",1,0)</f>
        <v>1</v>
      </c>
      <c r="H16" s="33">
        <f>'vnos rezultatov'!C16</f>
        <v>4</v>
      </c>
      <c r="I16" s="33">
        <f>'vnos rezultatov'!D16</f>
        <v>3</v>
      </c>
      <c r="J16" s="33">
        <f>'vnos rezultatov'!E16</f>
        <v>5</v>
      </c>
      <c r="K16" s="33">
        <f>'vnos rezultatov'!F16</f>
        <v>4</v>
      </c>
      <c r="L16" s="33">
        <f>'vnos rezultatov'!G16</f>
        <v>4</v>
      </c>
      <c r="M16" s="33">
        <f>'vnos rezultatov'!H16</f>
        <v>4</v>
      </c>
      <c r="N16" s="33">
        <f>'vnos rezultatov'!I16</f>
        <v>3</v>
      </c>
      <c r="O16" s="33">
        <f>'vnos rezultatov'!J16</f>
        <v>4</v>
      </c>
      <c r="P16" s="33">
        <f>'vnos rezultatov'!K16</f>
        <v>3</v>
      </c>
      <c r="Q16" s="33">
        <f>'vnos rezultatov'!L16</f>
        <v>4</v>
      </c>
      <c r="R16" s="33">
        <f>'vnos rezultatov'!M16</f>
        <v>4</v>
      </c>
      <c r="S16" s="33">
        <f>'vnos rezultatov'!N16</f>
        <v>3</v>
      </c>
      <c r="T16" s="33">
        <f>'vnos rezultatov'!O16</f>
        <v>5</v>
      </c>
      <c r="U16" s="33">
        <f>'vnos rezultatov'!P16</f>
        <v>4</v>
      </c>
      <c r="V16" s="33">
        <f>'vnos rezultatov'!Q16</f>
        <v>4</v>
      </c>
      <c r="W16" s="33">
        <f>'vnos rezultatov'!R16</f>
        <v>3</v>
      </c>
      <c r="X16" s="33">
        <f>'vnos rezultatov'!S16</f>
        <v>4</v>
      </c>
      <c r="Y16" s="33">
        <f>'vnos rezultatov'!T16</f>
        <v>3</v>
      </c>
      <c r="Z16" s="9">
        <f t="shared" si="10"/>
        <v>68</v>
      </c>
      <c r="AA16" s="9">
        <f t="shared" si="6"/>
        <v>68.000001600000004</v>
      </c>
      <c r="AB16" s="31">
        <f t="shared" si="9"/>
        <v>13.1</v>
      </c>
      <c r="AC16" s="10">
        <f t="shared" si="7"/>
        <v>54.9</v>
      </c>
      <c r="AD16" s="10">
        <f t="shared" si="8"/>
        <v>54.900001599999996</v>
      </c>
      <c r="AE16" s="46">
        <f>IF('vnos rezultatov'!B16&lt;&gt;"",1,0)</f>
        <v>1</v>
      </c>
      <c r="AF16" s="47">
        <f>ROUND(IF('vnos rezultatov'!W16="m",('vnos rezultatov'!X16*$AG$4/113+$AH$4-$AI$4),('vnos rezultatov'!X16*$AG$2/113+$AH$2-$AI$2)),0)</f>
        <v>12</v>
      </c>
      <c r="AG16" s="47">
        <f>ROUND(IF('vnos rezultatov'!Y16="m",('vnos rezultatov'!Z16*$AG$4/113+$AH$4-$AI$4),('vnos rezultatov'!Z16*$AG$2/113+$AH$2-$AI$2)),0)</f>
        <v>21</v>
      </c>
      <c r="AH16" s="47">
        <f>ROUND(IF('vnos rezultatov'!AA16="m",('vnos rezultatov'!AB16*$AG$4/113+$AH$4-$AI$4),('vnos rezultatov'!AB16*$AG$2/113+$AH$2-$AI$2)),0)</f>
        <v>12</v>
      </c>
      <c r="AI16" s="47">
        <f>IF('vnos rezultatov'!AD16="",0,(ROUND(IF('vnos rezultatov'!AC16="m",('vnos rezultatov'!AD16*$AG$4/113+$AH$4-$AI$4),('vnos rezultatov'!AD16*$AG$2/113+$AH$2-$AI$2)),0)))</f>
        <v>0</v>
      </c>
    </row>
    <row r="17" spans="1:35" x14ac:dyDescent="0.25">
      <c r="A17" s="20">
        <v>11</v>
      </c>
      <c r="B17" s="13">
        <f t="shared" si="0"/>
        <v>4</v>
      </c>
      <c r="C17" s="13">
        <f t="shared" si="1"/>
        <v>6</v>
      </c>
      <c r="D17" s="7">
        <f t="shared" si="2"/>
        <v>3</v>
      </c>
      <c r="E17" s="7">
        <f t="shared" si="3"/>
        <v>6</v>
      </c>
      <c r="F17" s="4" t="str">
        <f>'vnos rezultatov'!B17</f>
        <v>Helena&amp;Andrej&amp;Mirjana</v>
      </c>
      <c r="G17" s="34">
        <f>IF('vnos rezultatov'!B17&lt;&gt;"",1,0)</f>
        <v>1</v>
      </c>
      <c r="H17" s="33">
        <f>'vnos rezultatov'!C17</f>
        <v>4</v>
      </c>
      <c r="I17" s="33">
        <f>'vnos rezultatov'!D17</f>
        <v>3</v>
      </c>
      <c r="J17" s="33">
        <f>'vnos rezultatov'!E17</f>
        <v>3</v>
      </c>
      <c r="K17" s="33">
        <f>'vnos rezultatov'!F17</f>
        <v>4</v>
      </c>
      <c r="L17" s="33">
        <f>'vnos rezultatov'!G17</f>
        <v>4</v>
      </c>
      <c r="M17" s="33">
        <f>'vnos rezultatov'!H17</f>
        <v>5</v>
      </c>
      <c r="N17" s="33">
        <f>'vnos rezultatov'!I17</f>
        <v>3</v>
      </c>
      <c r="O17" s="33">
        <f>'vnos rezultatov'!J17</f>
        <v>5</v>
      </c>
      <c r="P17" s="33">
        <f>'vnos rezultatov'!K17</f>
        <v>3</v>
      </c>
      <c r="Q17" s="33">
        <f>'vnos rezultatov'!L17</f>
        <v>5</v>
      </c>
      <c r="R17" s="33">
        <f>'vnos rezultatov'!M17</f>
        <v>4</v>
      </c>
      <c r="S17" s="33">
        <f>'vnos rezultatov'!N17</f>
        <v>3</v>
      </c>
      <c r="T17" s="33">
        <f>'vnos rezultatov'!O17</f>
        <v>4</v>
      </c>
      <c r="U17" s="33">
        <f>'vnos rezultatov'!P17</f>
        <v>3</v>
      </c>
      <c r="V17" s="33">
        <f>'vnos rezultatov'!Q17</f>
        <v>5</v>
      </c>
      <c r="W17" s="33">
        <f>'vnos rezultatov'!R17</f>
        <v>3</v>
      </c>
      <c r="X17" s="33">
        <f>'vnos rezultatov'!S17</f>
        <v>4</v>
      </c>
      <c r="Y17" s="33">
        <f>'vnos rezultatov'!T17</f>
        <v>3</v>
      </c>
      <c r="Z17" s="9">
        <f t="shared" si="10"/>
        <v>68</v>
      </c>
      <c r="AA17" s="9">
        <f t="shared" si="6"/>
        <v>68.000001699999999</v>
      </c>
      <c r="AB17" s="31">
        <f t="shared" si="9"/>
        <v>17.2</v>
      </c>
      <c r="AC17" s="10">
        <f t="shared" si="7"/>
        <v>50.8</v>
      </c>
      <c r="AD17" s="10">
        <f t="shared" si="8"/>
        <v>50.800001699999996</v>
      </c>
      <c r="AE17" s="46">
        <f>IF('vnos rezultatov'!B17&lt;&gt;"",1,0)</f>
        <v>1</v>
      </c>
      <c r="AF17" s="47">
        <f>ROUND(IF('vnos rezultatov'!W17="m",('vnos rezultatov'!X17*$AG$4/113+$AH$4-$AI$4),('vnos rezultatov'!X17*$AG$2/113+$AH$2-$AI$2)),0)</f>
        <v>30</v>
      </c>
      <c r="AG17" s="47">
        <f>ROUND(IF('vnos rezultatov'!Y17="m",('vnos rezultatov'!Z17*$AG$4/113+$AH$4-$AI$4),('vnos rezultatov'!Z17*$AG$2/113+$AH$2-$AI$2)),0)</f>
        <v>17</v>
      </c>
      <c r="AH17" s="47">
        <f>ROUND(IF('vnos rezultatov'!AA17="m",('vnos rezultatov'!AB17*$AG$4/113+$AH$4-$AI$4),('vnos rezultatov'!AB17*$AG$2/113+$AH$2-$AI$2)),0)</f>
        <v>13</v>
      </c>
      <c r="AI17" s="47">
        <f>IF('vnos rezultatov'!AD17="",0,(ROUND(IF('vnos rezultatov'!AC17="m",('vnos rezultatov'!AD17*$AG$4/113+$AH$4-$AI$4),('vnos rezultatov'!AD17*$AG$2/113+$AH$2-$AI$2)),0)))</f>
        <v>0</v>
      </c>
    </row>
    <row r="18" spans="1:35" x14ac:dyDescent="0.25">
      <c r="A18" s="20">
        <v>12</v>
      </c>
      <c r="B18" s="13">
        <f t="shared" si="0"/>
        <v>5</v>
      </c>
      <c r="C18" s="13">
        <f t="shared" si="1"/>
        <v>5</v>
      </c>
      <c r="D18" s="7">
        <f t="shared" si="2"/>
        <v>3</v>
      </c>
      <c r="E18" s="7">
        <f t="shared" si="3"/>
        <v>5</v>
      </c>
      <c r="F18" s="4" t="str">
        <f>'vnos rezultatov'!B18</f>
        <v>Bojan&amp;Breda Konte&amp;Rado</v>
      </c>
      <c r="G18" s="34">
        <f>IF('vnos rezultatov'!B18&lt;&gt;"",1,0)</f>
        <v>1</v>
      </c>
      <c r="H18" s="33">
        <f>'vnos rezultatov'!C18</f>
        <v>3</v>
      </c>
      <c r="I18" s="33">
        <f>'vnos rezultatov'!D18</f>
        <v>3</v>
      </c>
      <c r="J18" s="33">
        <f>'vnos rezultatov'!E18</f>
        <v>4</v>
      </c>
      <c r="K18" s="33">
        <f>'vnos rezultatov'!F18</f>
        <v>5</v>
      </c>
      <c r="L18" s="33">
        <f>'vnos rezultatov'!G18</f>
        <v>5</v>
      </c>
      <c r="M18" s="33">
        <f>'vnos rezultatov'!H18</f>
        <v>4</v>
      </c>
      <c r="N18" s="33">
        <f>'vnos rezultatov'!I18</f>
        <v>2</v>
      </c>
      <c r="O18" s="33">
        <f>'vnos rezultatov'!J18</f>
        <v>4</v>
      </c>
      <c r="P18" s="33">
        <f>'vnos rezultatov'!K18</f>
        <v>2</v>
      </c>
      <c r="Q18" s="33">
        <f>'vnos rezultatov'!L18</f>
        <v>5</v>
      </c>
      <c r="R18" s="33">
        <f>'vnos rezultatov'!M18</f>
        <v>3</v>
      </c>
      <c r="S18" s="33">
        <f>'vnos rezultatov'!N18</f>
        <v>3</v>
      </c>
      <c r="T18" s="33">
        <f>'vnos rezultatov'!O18</f>
        <v>6</v>
      </c>
      <c r="U18" s="33">
        <f>'vnos rezultatov'!P18</f>
        <v>4</v>
      </c>
      <c r="V18" s="33">
        <f>'vnos rezultatov'!Q18</f>
        <v>4</v>
      </c>
      <c r="W18" s="33">
        <f>'vnos rezultatov'!R18</f>
        <v>3</v>
      </c>
      <c r="X18" s="33">
        <f>'vnos rezultatov'!S18</f>
        <v>6</v>
      </c>
      <c r="Y18" s="33">
        <f>'vnos rezultatov'!T18</f>
        <v>2</v>
      </c>
      <c r="Z18" s="9">
        <f t="shared" si="10"/>
        <v>68</v>
      </c>
      <c r="AA18" s="9">
        <f t="shared" si="6"/>
        <v>68.000001800000007</v>
      </c>
      <c r="AB18" s="31">
        <f t="shared" si="9"/>
        <v>17.3</v>
      </c>
      <c r="AC18" s="10">
        <f t="shared" si="7"/>
        <v>50.7</v>
      </c>
      <c r="AD18" s="10">
        <f t="shared" si="8"/>
        <v>50.700001800000003</v>
      </c>
      <c r="AE18" s="46">
        <f>IF('vnos rezultatov'!B18&lt;&gt;"",1,0)</f>
        <v>1</v>
      </c>
      <c r="AF18" s="47">
        <f>ROUND(IF('vnos rezultatov'!W18="m",('vnos rezultatov'!X18*$AG$4/113+$AH$4-$AI$4),('vnos rezultatov'!X18*$AG$2/113+$AH$2-$AI$2)),0)</f>
        <v>15</v>
      </c>
      <c r="AG18" s="47">
        <f>ROUND(IF('vnos rezultatov'!Y18="m",('vnos rezultatov'!Z18*$AG$4/113+$AH$4-$AI$4),('vnos rezultatov'!Z18*$AG$2/113+$AH$2-$AI$2)),0)</f>
        <v>23</v>
      </c>
      <c r="AH18" s="47">
        <f>ROUND(IF('vnos rezultatov'!AA18="m",('vnos rezultatov'!AB18*$AG$4/113+$AH$4-$AI$4),('vnos rezultatov'!AB18*$AG$2/113+$AH$2-$AI$2)),0)</f>
        <v>21</v>
      </c>
      <c r="AI18" s="47">
        <f>IF('vnos rezultatov'!AD18="",0,(ROUND(IF('vnos rezultatov'!AC18="m",('vnos rezultatov'!AD18*$AG$4/113+$AH$4-$AI$4),('vnos rezultatov'!AD18*$AG$2/113+$AH$2-$AI$2)),0)))</f>
        <v>0</v>
      </c>
    </row>
    <row r="19" spans="1:35" x14ac:dyDescent="0.25">
      <c r="A19" s="20">
        <v>13</v>
      </c>
      <c r="B19" s="13">
        <f t="shared" si="0"/>
        <v>13</v>
      </c>
      <c r="C19" s="13">
        <f t="shared" si="1"/>
        <v>13</v>
      </c>
      <c r="D19" s="7">
        <f t="shared" si="2"/>
        <v>12</v>
      </c>
      <c r="E19" s="7">
        <f t="shared" si="3"/>
        <v>12</v>
      </c>
      <c r="F19" s="4">
        <f>'vnos rezultatov'!B19</f>
        <v>0</v>
      </c>
      <c r="G19" s="34">
        <f>IF('vnos rezultatov'!B19&lt;&gt;"",1,0)</f>
        <v>0</v>
      </c>
      <c r="H19" s="33">
        <f>'vnos rezultatov'!C19</f>
        <v>0</v>
      </c>
      <c r="I19" s="33">
        <f>'vnos rezultatov'!D19</f>
        <v>0</v>
      </c>
      <c r="J19" s="33">
        <f>'vnos rezultatov'!E19</f>
        <v>0</v>
      </c>
      <c r="K19" s="33">
        <f>'vnos rezultatov'!F19</f>
        <v>0</v>
      </c>
      <c r="L19" s="33">
        <f>'vnos rezultatov'!G19</f>
        <v>0</v>
      </c>
      <c r="M19" s="33">
        <f>'vnos rezultatov'!H19</f>
        <v>0</v>
      </c>
      <c r="N19" s="33">
        <f>'vnos rezultatov'!I19</f>
        <v>0</v>
      </c>
      <c r="O19" s="33">
        <f>'vnos rezultatov'!J19</f>
        <v>0</v>
      </c>
      <c r="P19" s="33">
        <f>'vnos rezultatov'!K19</f>
        <v>0</v>
      </c>
      <c r="Q19" s="33">
        <f>'vnos rezultatov'!L19</f>
        <v>0</v>
      </c>
      <c r="R19" s="33">
        <f>'vnos rezultatov'!M19</f>
        <v>0</v>
      </c>
      <c r="S19" s="33">
        <f>'vnos rezultatov'!N19</f>
        <v>0</v>
      </c>
      <c r="T19" s="33">
        <f>'vnos rezultatov'!O19</f>
        <v>0</v>
      </c>
      <c r="U19" s="33">
        <f>'vnos rezultatov'!P19</f>
        <v>0</v>
      </c>
      <c r="V19" s="33">
        <f>'vnos rezultatov'!Q19</f>
        <v>0</v>
      </c>
      <c r="W19" s="33">
        <f>'vnos rezultatov'!R19</f>
        <v>0</v>
      </c>
      <c r="X19" s="33">
        <f>'vnos rezultatov'!S19</f>
        <v>0</v>
      </c>
      <c r="Y19" s="33">
        <f>'vnos rezultatov'!T19</f>
        <v>0</v>
      </c>
      <c r="Z19" s="9">
        <f t="shared" si="10"/>
        <v>200</v>
      </c>
      <c r="AA19" s="9">
        <f t="shared" si="6"/>
        <v>200.0000019</v>
      </c>
      <c r="AB19" s="31">
        <f t="shared" si="9"/>
        <v>-2</v>
      </c>
      <c r="AC19" s="10">
        <f t="shared" si="7"/>
        <v>202</v>
      </c>
      <c r="AD19" s="10">
        <f t="shared" si="8"/>
        <v>202.0000019</v>
      </c>
      <c r="AE19" s="46">
        <f>IF('vnos rezultatov'!B19&lt;&gt;"",1,0)</f>
        <v>0</v>
      </c>
      <c r="AF19" s="47">
        <f>ROUND(IF('vnos rezultatov'!W19="m",('vnos rezultatov'!X19*$AG$4/113+$AH$4-$AI$4),('vnos rezultatov'!X19*$AG$2/113+$AH$2-$AI$2)),0)</f>
        <v>-3</v>
      </c>
      <c r="AG19" s="47">
        <f>ROUND(IF('vnos rezultatov'!Y19="m",('vnos rezultatov'!Z19*$AG$4/113+$AH$4-$AI$4),('vnos rezultatov'!Z19*$AG$2/113+$AH$2-$AI$2)),0)</f>
        <v>-3</v>
      </c>
      <c r="AH19" s="47">
        <f>ROUND(IF('vnos rezultatov'!AA19="m",('vnos rezultatov'!AB19*$AG$4/113+$AH$4-$AI$4),('vnos rezultatov'!AB19*$AG$2/113+$AH$2-$AI$2)),0)</f>
        <v>-3</v>
      </c>
      <c r="AI19" s="47">
        <f>IF('vnos rezultatov'!AD19="",0,(ROUND(IF('vnos rezultatov'!AC19="m",('vnos rezultatov'!AD19*$AG$4/113+$AH$4-$AI$4),('vnos rezultatov'!AD19*$AG$2/113+$AH$2-$AI$2)),0)))</f>
        <v>0</v>
      </c>
    </row>
    <row r="20" spans="1:35" x14ac:dyDescent="0.25">
      <c r="A20" s="20">
        <v>14</v>
      </c>
      <c r="B20" s="13">
        <f t="shared" si="0"/>
        <v>14</v>
      </c>
      <c r="C20" s="13">
        <f t="shared" si="1"/>
        <v>14</v>
      </c>
      <c r="D20" s="7">
        <f t="shared" si="2"/>
        <v>12</v>
      </c>
      <c r="E20" s="7">
        <f t="shared" si="3"/>
        <v>12</v>
      </c>
      <c r="F20" s="4">
        <f>'vnos rezultatov'!B20</f>
        <v>0</v>
      </c>
      <c r="G20" s="34">
        <f>IF('vnos rezultatov'!B20&lt;&gt;"",1,0)</f>
        <v>0</v>
      </c>
      <c r="H20" s="33">
        <f>'vnos rezultatov'!C20</f>
        <v>0</v>
      </c>
      <c r="I20" s="33">
        <f>'vnos rezultatov'!D20</f>
        <v>0</v>
      </c>
      <c r="J20" s="33">
        <f>'vnos rezultatov'!E20</f>
        <v>0</v>
      </c>
      <c r="K20" s="33">
        <f>'vnos rezultatov'!F20</f>
        <v>0</v>
      </c>
      <c r="L20" s="33">
        <f>'vnos rezultatov'!G20</f>
        <v>0</v>
      </c>
      <c r="M20" s="33">
        <f>'vnos rezultatov'!H20</f>
        <v>0</v>
      </c>
      <c r="N20" s="33">
        <f>'vnos rezultatov'!I20</f>
        <v>0</v>
      </c>
      <c r="O20" s="33">
        <f>'vnos rezultatov'!J20</f>
        <v>0</v>
      </c>
      <c r="P20" s="33">
        <f>'vnos rezultatov'!K20</f>
        <v>0</v>
      </c>
      <c r="Q20" s="33">
        <f>'vnos rezultatov'!L20</f>
        <v>0</v>
      </c>
      <c r="R20" s="33">
        <f>'vnos rezultatov'!M20</f>
        <v>0</v>
      </c>
      <c r="S20" s="33">
        <f>'vnos rezultatov'!N20</f>
        <v>0</v>
      </c>
      <c r="T20" s="33">
        <f>'vnos rezultatov'!O20</f>
        <v>0</v>
      </c>
      <c r="U20" s="33">
        <f>'vnos rezultatov'!P20</f>
        <v>0</v>
      </c>
      <c r="V20" s="33">
        <f>'vnos rezultatov'!Q20</f>
        <v>0</v>
      </c>
      <c r="W20" s="33">
        <f>'vnos rezultatov'!R20</f>
        <v>0</v>
      </c>
      <c r="X20" s="33">
        <f>'vnos rezultatov'!S20</f>
        <v>0</v>
      </c>
      <c r="Y20" s="33">
        <f>'vnos rezultatov'!T20</f>
        <v>0</v>
      </c>
      <c r="Z20" s="9">
        <f t="shared" si="10"/>
        <v>200</v>
      </c>
      <c r="AA20" s="9">
        <f t="shared" si="6"/>
        <v>200.00000199999999</v>
      </c>
      <c r="AB20" s="31">
        <f t="shared" si="9"/>
        <v>-2</v>
      </c>
      <c r="AC20" s="10">
        <f t="shared" si="7"/>
        <v>202</v>
      </c>
      <c r="AD20" s="10">
        <f t="shared" si="8"/>
        <v>202.00000199999999</v>
      </c>
      <c r="AE20" s="46">
        <f>IF('vnos rezultatov'!B20&lt;&gt;"",1,0)</f>
        <v>0</v>
      </c>
      <c r="AF20" s="47">
        <f>ROUND(IF('vnos rezultatov'!W20="m",('vnos rezultatov'!X20*$AG$4/113+$AH$4-$AI$4),('vnos rezultatov'!X20*$AG$2/113+$AH$2-$AI$2)),0)</f>
        <v>-3</v>
      </c>
      <c r="AG20" s="47">
        <f>ROUND(IF('vnos rezultatov'!Y20="m",('vnos rezultatov'!Z20*$AG$4/113+$AH$4-$AI$4),('vnos rezultatov'!Z20*$AG$2/113+$AH$2-$AI$2)),0)</f>
        <v>-3</v>
      </c>
      <c r="AH20" s="47">
        <f>ROUND(IF('vnos rezultatov'!AA20="m",('vnos rezultatov'!AB20*$AG$4/113+$AH$4-$AI$4),('vnos rezultatov'!AB20*$AG$2/113+$AH$2-$AI$2)),0)</f>
        <v>-3</v>
      </c>
      <c r="AI20" s="47">
        <f>IF('vnos rezultatov'!AD20="",0,(ROUND(IF('vnos rezultatov'!AC20="m",('vnos rezultatov'!AD20*$AG$4/113+$AH$4-$AI$4),('vnos rezultatov'!AD20*$AG$2/113+$AH$2-$AI$2)),0)))</f>
        <v>0</v>
      </c>
    </row>
    <row r="21" spans="1:35" x14ac:dyDescent="0.25">
      <c r="A21" s="20">
        <v>15</v>
      </c>
      <c r="B21" s="13">
        <f t="shared" si="0"/>
        <v>15</v>
      </c>
      <c r="C21" s="13">
        <f t="shared" si="1"/>
        <v>15</v>
      </c>
      <c r="D21" s="7">
        <f t="shared" si="2"/>
        <v>12</v>
      </c>
      <c r="E21" s="7">
        <f t="shared" si="3"/>
        <v>12</v>
      </c>
      <c r="F21" s="4">
        <f>'vnos rezultatov'!B21</f>
        <v>0</v>
      </c>
      <c r="G21" s="34">
        <f>IF('vnos rezultatov'!B21&lt;&gt;"",1,0)</f>
        <v>0</v>
      </c>
      <c r="H21" s="33">
        <f>'vnos rezultatov'!C21</f>
        <v>0</v>
      </c>
      <c r="I21" s="33">
        <f>'vnos rezultatov'!D21</f>
        <v>0</v>
      </c>
      <c r="J21" s="33">
        <f>'vnos rezultatov'!E21</f>
        <v>0</v>
      </c>
      <c r="K21" s="33">
        <f>'vnos rezultatov'!F21</f>
        <v>0</v>
      </c>
      <c r="L21" s="33">
        <f>'vnos rezultatov'!G21</f>
        <v>0</v>
      </c>
      <c r="M21" s="33">
        <f>'vnos rezultatov'!H21</f>
        <v>0</v>
      </c>
      <c r="N21" s="33">
        <f>'vnos rezultatov'!I21</f>
        <v>0</v>
      </c>
      <c r="O21" s="33">
        <f>'vnos rezultatov'!J21</f>
        <v>0</v>
      </c>
      <c r="P21" s="33">
        <f>'vnos rezultatov'!K21</f>
        <v>0</v>
      </c>
      <c r="Q21" s="33">
        <f>'vnos rezultatov'!L21</f>
        <v>0</v>
      </c>
      <c r="R21" s="33">
        <f>'vnos rezultatov'!M21</f>
        <v>0</v>
      </c>
      <c r="S21" s="33">
        <f>'vnos rezultatov'!N21</f>
        <v>0</v>
      </c>
      <c r="T21" s="33">
        <f>'vnos rezultatov'!O21</f>
        <v>0</v>
      </c>
      <c r="U21" s="33">
        <f>'vnos rezultatov'!P21</f>
        <v>0</v>
      </c>
      <c r="V21" s="33">
        <f>'vnos rezultatov'!Q21</f>
        <v>0</v>
      </c>
      <c r="W21" s="33">
        <f>'vnos rezultatov'!R21</f>
        <v>0</v>
      </c>
      <c r="X21" s="33">
        <f>'vnos rezultatov'!S21</f>
        <v>0</v>
      </c>
      <c r="Y21" s="33">
        <f>'vnos rezultatov'!T21</f>
        <v>0</v>
      </c>
      <c r="Z21" s="9">
        <f t="shared" si="10"/>
        <v>200</v>
      </c>
      <c r="AA21" s="9">
        <f t="shared" si="6"/>
        <v>200.00000209999999</v>
      </c>
      <c r="AB21" s="31">
        <f t="shared" si="9"/>
        <v>-2</v>
      </c>
      <c r="AC21" s="10">
        <f t="shared" si="7"/>
        <v>202</v>
      </c>
      <c r="AD21" s="10">
        <f t="shared" si="8"/>
        <v>202.00000209999999</v>
      </c>
      <c r="AE21" s="46">
        <f>IF('vnos rezultatov'!B21&lt;&gt;"",1,0)</f>
        <v>0</v>
      </c>
      <c r="AF21" s="47">
        <f>ROUND(IF('vnos rezultatov'!W21="m",('vnos rezultatov'!X21*$AG$4/113+$AH$4-$AI$4),('vnos rezultatov'!X21*$AG$2/113+$AH$2-$AI$2)),0)</f>
        <v>-3</v>
      </c>
      <c r="AG21" s="47">
        <f>ROUND(IF('vnos rezultatov'!Y21="m",('vnos rezultatov'!Z21*$AG$4/113+$AH$4-$AI$4),('vnos rezultatov'!Z21*$AG$2/113+$AH$2-$AI$2)),0)</f>
        <v>-3</v>
      </c>
      <c r="AH21" s="47">
        <f>ROUND(IF('vnos rezultatov'!AA21="m",('vnos rezultatov'!AB21*$AG$4/113+$AH$4-$AI$4),('vnos rezultatov'!AB21*$AG$2/113+$AH$2-$AI$2)),0)</f>
        <v>-3</v>
      </c>
      <c r="AI21" s="47">
        <f>IF('vnos rezultatov'!AD21="",0,(ROUND(IF('vnos rezultatov'!AC21="m",('vnos rezultatov'!AD21*$AG$4/113+$AH$4-$AI$4),('vnos rezultatov'!AD21*$AG$2/113+$AH$2-$AI$2)),0)))</f>
        <v>0</v>
      </c>
    </row>
    <row r="22" spans="1:35" x14ac:dyDescent="0.25">
      <c r="A22" s="20">
        <v>16</v>
      </c>
      <c r="B22" s="13">
        <f t="shared" si="0"/>
        <v>16</v>
      </c>
      <c r="C22" s="13">
        <f t="shared" si="1"/>
        <v>16</v>
      </c>
      <c r="D22" s="7">
        <f t="shared" si="2"/>
        <v>12</v>
      </c>
      <c r="E22" s="7">
        <f t="shared" si="3"/>
        <v>12</v>
      </c>
      <c r="F22" s="4">
        <f>'vnos rezultatov'!B22</f>
        <v>0</v>
      </c>
      <c r="G22" s="34">
        <f>IF('vnos rezultatov'!B22&lt;&gt;"",1,0)</f>
        <v>0</v>
      </c>
      <c r="H22" s="33">
        <f>'vnos rezultatov'!C22</f>
        <v>0</v>
      </c>
      <c r="I22" s="33">
        <f>'vnos rezultatov'!D22</f>
        <v>0</v>
      </c>
      <c r="J22" s="33">
        <f>'vnos rezultatov'!E22</f>
        <v>0</v>
      </c>
      <c r="K22" s="33">
        <f>'vnos rezultatov'!F22</f>
        <v>0</v>
      </c>
      <c r="L22" s="33">
        <f>'vnos rezultatov'!G22</f>
        <v>0</v>
      </c>
      <c r="M22" s="33">
        <f>'vnos rezultatov'!H22</f>
        <v>0</v>
      </c>
      <c r="N22" s="33">
        <f>'vnos rezultatov'!I22</f>
        <v>0</v>
      </c>
      <c r="O22" s="33">
        <f>'vnos rezultatov'!J22</f>
        <v>0</v>
      </c>
      <c r="P22" s="33">
        <f>'vnos rezultatov'!K22</f>
        <v>0</v>
      </c>
      <c r="Q22" s="33">
        <f>'vnos rezultatov'!L22</f>
        <v>0</v>
      </c>
      <c r="R22" s="33">
        <f>'vnos rezultatov'!M22</f>
        <v>0</v>
      </c>
      <c r="S22" s="33">
        <f>'vnos rezultatov'!N22</f>
        <v>0</v>
      </c>
      <c r="T22" s="33">
        <f>'vnos rezultatov'!O22</f>
        <v>0</v>
      </c>
      <c r="U22" s="33">
        <f>'vnos rezultatov'!P22</f>
        <v>0</v>
      </c>
      <c r="V22" s="33">
        <f>'vnos rezultatov'!Q22</f>
        <v>0</v>
      </c>
      <c r="W22" s="33">
        <f>'vnos rezultatov'!R22</f>
        <v>0</v>
      </c>
      <c r="X22" s="33">
        <f>'vnos rezultatov'!S22</f>
        <v>0</v>
      </c>
      <c r="Y22" s="33">
        <f>'vnos rezultatov'!T22</f>
        <v>0</v>
      </c>
      <c r="Z22" s="9">
        <f t="shared" si="10"/>
        <v>200</v>
      </c>
      <c r="AA22" s="9">
        <f t="shared" si="6"/>
        <v>200.00000220000001</v>
      </c>
      <c r="AB22" s="31">
        <f t="shared" si="9"/>
        <v>-2</v>
      </c>
      <c r="AC22" s="10">
        <f t="shared" si="7"/>
        <v>202</v>
      </c>
      <c r="AD22" s="10">
        <f t="shared" si="8"/>
        <v>202.00000220000001</v>
      </c>
      <c r="AE22" s="46">
        <f>IF('vnos rezultatov'!B22&lt;&gt;"",1,0)</f>
        <v>0</v>
      </c>
      <c r="AF22" s="47">
        <f>ROUND(IF('vnos rezultatov'!W22="m",('vnos rezultatov'!X22*$AG$4/113+$AH$4-$AI$4),('vnos rezultatov'!X22*$AG$2/113+$AH$2-$AI$2)),0)</f>
        <v>-3</v>
      </c>
      <c r="AG22" s="47">
        <f>ROUND(IF('vnos rezultatov'!Y22="m",('vnos rezultatov'!Z22*$AG$4/113+$AH$4-$AI$4),('vnos rezultatov'!Z22*$AG$2/113+$AH$2-$AI$2)),0)</f>
        <v>-3</v>
      </c>
      <c r="AH22" s="47">
        <f>ROUND(IF('vnos rezultatov'!AA22="m",('vnos rezultatov'!AB22*$AG$4/113+$AH$4-$AI$4),('vnos rezultatov'!AB22*$AG$2/113+$AH$2-$AI$2)),0)</f>
        <v>-3</v>
      </c>
      <c r="AI22" s="47">
        <f>IF('vnos rezultatov'!AD22="",0,(ROUND(IF('vnos rezultatov'!AC22="m",('vnos rezultatov'!AD22*$AG$4/113+$AH$4-$AI$4),('vnos rezultatov'!AD22*$AG$2/113+$AH$2-$AI$2)),0)))</f>
        <v>0</v>
      </c>
    </row>
    <row r="23" spans="1:35" x14ac:dyDescent="0.25">
      <c r="A23" s="20">
        <v>17</v>
      </c>
      <c r="B23" s="13">
        <f t="shared" si="0"/>
        <v>17</v>
      </c>
      <c r="C23" s="13">
        <f t="shared" si="1"/>
        <v>17</v>
      </c>
      <c r="D23" s="7">
        <f t="shared" si="2"/>
        <v>12</v>
      </c>
      <c r="E23" s="7">
        <f t="shared" si="3"/>
        <v>12</v>
      </c>
      <c r="F23" s="4">
        <f>'vnos rezultatov'!B23</f>
        <v>0</v>
      </c>
      <c r="G23" s="34">
        <f>IF('vnos rezultatov'!B23&lt;&gt;"",1,0)</f>
        <v>0</v>
      </c>
      <c r="H23" s="33">
        <f>'vnos rezultatov'!C23</f>
        <v>0</v>
      </c>
      <c r="I23" s="33">
        <f>'vnos rezultatov'!D23</f>
        <v>0</v>
      </c>
      <c r="J23" s="33">
        <f>'vnos rezultatov'!E23</f>
        <v>0</v>
      </c>
      <c r="K23" s="33">
        <f>'vnos rezultatov'!F23</f>
        <v>0</v>
      </c>
      <c r="L23" s="33">
        <f>'vnos rezultatov'!G23</f>
        <v>0</v>
      </c>
      <c r="M23" s="33">
        <f>'vnos rezultatov'!H23</f>
        <v>0</v>
      </c>
      <c r="N23" s="33">
        <f>'vnos rezultatov'!I23</f>
        <v>0</v>
      </c>
      <c r="O23" s="33">
        <f>'vnos rezultatov'!J23</f>
        <v>0</v>
      </c>
      <c r="P23" s="33">
        <f>'vnos rezultatov'!K23</f>
        <v>0</v>
      </c>
      <c r="Q23" s="33">
        <f>'vnos rezultatov'!L23</f>
        <v>0</v>
      </c>
      <c r="R23" s="33">
        <f>'vnos rezultatov'!M23</f>
        <v>0</v>
      </c>
      <c r="S23" s="33">
        <f>'vnos rezultatov'!N23</f>
        <v>0</v>
      </c>
      <c r="T23" s="33">
        <f>'vnos rezultatov'!O23</f>
        <v>0</v>
      </c>
      <c r="U23" s="33">
        <f>'vnos rezultatov'!P23</f>
        <v>0</v>
      </c>
      <c r="V23" s="33">
        <f>'vnos rezultatov'!Q23</f>
        <v>0</v>
      </c>
      <c r="W23" s="33">
        <f>'vnos rezultatov'!R23</f>
        <v>0</v>
      </c>
      <c r="X23" s="33">
        <f>'vnos rezultatov'!S23</f>
        <v>0</v>
      </c>
      <c r="Y23" s="33">
        <f>'vnos rezultatov'!T23</f>
        <v>0</v>
      </c>
      <c r="Z23" s="9">
        <f t="shared" si="10"/>
        <v>200</v>
      </c>
      <c r="AA23" s="9">
        <f t="shared" si="6"/>
        <v>200.00000230000001</v>
      </c>
      <c r="AB23" s="31">
        <f t="shared" si="9"/>
        <v>-2</v>
      </c>
      <c r="AC23" s="10">
        <f t="shared" si="7"/>
        <v>202</v>
      </c>
      <c r="AD23" s="10">
        <f t="shared" si="8"/>
        <v>202.00000230000001</v>
      </c>
      <c r="AE23" s="46">
        <f>IF('vnos rezultatov'!B23&lt;&gt;"",1,0)</f>
        <v>0</v>
      </c>
      <c r="AF23" s="47">
        <f>ROUND(IF('vnos rezultatov'!W23="m",('vnos rezultatov'!X23*$AG$4/113+$AH$4-$AI$4),('vnos rezultatov'!X23*$AG$2/113+$AH$2-$AI$2)),0)</f>
        <v>-3</v>
      </c>
      <c r="AG23" s="47">
        <f>ROUND(IF('vnos rezultatov'!Y23="m",('vnos rezultatov'!Z23*$AG$4/113+$AH$4-$AI$4),('vnos rezultatov'!Z23*$AG$2/113+$AH$2-$AI$2)),0)</f>
        <v>-3</v>
      </c>
      <c r="AH23" s="47">
        <f>ROUND(IF('vnos rezultatov'!AA23="m",('vnos rezultatov'!AB23*$AG$4/113+$AH$4-$AI$4),('vnos rezultatov'!AB23*$AG$2/113+$AH$2-$AI$2)),0)</f>
        <v>-3</v>
      </c>
      <c r="AI23" s="47">
        <f>IF('vnos rezultatov'!AD23="",0,(ROUND(IF('vnos rezultatov'!AC23="m",('vnos rezultatov'!AD23*$AG$4/113+$AH$4-$AI$4),('vnos rezultatov'!AD23*$AG$2/113+$AH$2-$AI$2)),0)))</f>
        <v>0</v>
      </c>
    </row>
    <row r="24" spans="1:35" x14ac:dyDescent="0.25">
      <c r="A24" s="20">
        <v>18</v>
      </c>
      <c r="B24" s="13">
        <f t="shared" si="0"/>
        <v>18</v>
      </c>
      <c r="C24" s="13">
        <f t="shared" si="1"/>
        <v>18</v>
      </c>
      <c r="D24" s="7">
        <f t="shared" si="2"/>
        <v>12</v>
      </c>
      <c r="E24" s="7">
        <f t="shared" si="3"/>
        <v>12</v>
      </c>
      <c r="F24" s="4">
        <f>'vnos rezultatov'!B24</f>
        <v>0</v>
      </c>
      <c r="G24" s="34">
        <f>IF('vnos rezultatov'!B24&lt;&gt;"",1,0)</f>
        <v>0</v>
      </c>
      <c r="H24" s="33">
        <f>'vnos rezultatov'!C24</f>
        <v>0</v>
      </c>
      <c r="I24" s="33">
        <f>'vnos rezultatov'!D24</f>
        <v>0</v>
      </c>
      <c r="J24" s="33">
        <f>'vnos rezultatov'!E24</f>
        <v>0</v>
      </c>
      <c r="K24" s="33">
        <f>'vnos rezultatov'!F24</f>
        <v>0</v>
      </c>
      <c r="L24" s="33">
        <f>'vnos rezultatov'!G24</f>
        <v>0</v>
      </c>
      <c r="M24" s="33">
        <f>'vnos rezultatov'!H24</f>
        <v>0</v>
      </c>
      <c r="N24" s="33">
        <f>'vnos rezultatov'!I24</f>
        <v>0</v>
      </c>
      <c r="O24" s="33">
        <f>'vnos rezultatov'!J24</f>
        <v>0</v>
      </c>
      <c r="P24" s="33">
        <f>'vnos rezultatov'!K24</f>
        <v>0</v>
      </c>
      <c r="Q24" s="33">
        <f>'vnos rezultatov'!L24</f>
        <v>0</v>
      </c>
      <c r="R24" s="33">
        <f>'vnos rezultatov'!M24</f>
        <v>0</v>
      </c>
      <c r="S24" s="33">
        <f>'vnos rezultatov'!N24</f>
        <v>0</v>
      </c>
      <c r="T24" s="33">
        <f>'vnos rezultatov'!O24</f>
        <v>0</v>
      </c>
      <c r="U24" s="33">
        <f>'vnos rezultatov'!P24</f>
        <v>0</v>
      </c>
      <c r="V24" s="33">
        <f>'vnos rezultatov'!Q24</f>
        <v>0</v>
      </c>
      <c r="W24" s="33">
        <f>'vnos rezultatov'!R24</f>
        <v>0</v>
      </c>
      <c r="X24" s="33">
        <f>'vnos rezultatov'!S24</f>
        <v>0</v>
      </c>
      <c r="Y24" s="33">
        <f>'vnos rezultatov'!T24</f>
        <v>0</v>
      </c>
      <c r="Z24" s="9">
        <f t="shared" si="10"/>
        <v>200</v>
      </c>
      <c r="AA24" s="9">
        <f t="shared" si="6"/>
        <v>200.0000024</v>
      </c>
      <c r="AB24" s="31">
        <f t="shared" si="9"/>
        <v>-2</v>
      </c>
      <c r="AC24" s="10">
        <f t="shared" si="7"/>
        <v>202</v>
      </c>
      <c r="AD24" s="10">
        <f t="shared" si="8"/>
        <v>202.0000024</v>
      </c>
      <c r="AE24" s="46">
        <f>IF('vnos rezultatov'!B24&lt;&gt;"",1,0)</f>
        <v>0</v>
      </c>
      <c r="AF24" s="47">
        <f>ROUND(IF('vnos rezultatov'!W24="m",('vnos rezultatov'!X24*$AG$4/113+$AH$4-$AI$4),('vnos rezultatov'!X24*$AG$2/113+$AH$2-$AI$2)),0)</f>
        <v>-3</v>
      </c>
      <c r="AG24" s="47">
        <f>ROUND(IF('vnos rezultatov'!Y24="m",('vnos rezultatov'!Z24*$AG$4/113+$AH$4-$AI$4),('vnos rezultatov'!Z24*$AG$2/113+$AH$2-$AI$2)),0)</f>
        <v>-3</v>
      </c>
      <c r="AH24" s="47">
        <f>ROUND(IF('vnos rezultatov'!AA24="m",('vnos rezultatov'!AB24*$AG$4/113+$AH$4-$AI$4),('vnos rezultatov'!AB24*$AG$2/113+$AH$2-$AI$2)),0)</f>
        <v>-3</v>
      </c>
      <c r="AI24" s="47">
        <f>IF('vnos rezultatov'!AD24="",0,(ROUND(IF('vnos rezultatov'!AC24="m",('vnos rezultatov'!AD24*$AG$4/113+$AH$4-$AI$4),('vnos rezultatov'!AD24*$AG$2/113+$AH$2-$AI$2)),0)))</f>
        <v>0</v>
      </c>
    </row>
    <row r="25" spans="1:35" x14ac:dyDescent="0.25">
      <c r="A25" s="20">
        <v>19</v>
      </c>
      <c r="B25" s="13">
        <f t="shared" si="0"/>
        <v>19</v>
      </c>
      <c r="C25" s="13">
        <f t="shared" si="1"/>
        <v>19</v>
      </c>
      <c r="D25" s="7">
        <f t="shared" si="2"/>
        <v>12</v>
      </c>
      <c r="E25" s="7">
        <f t="shared" si="3"/>
        <v>12</v>
      </c>
      <c r="F25" s="4">
        <f>'vnos rezultatov'!B25</f>
        <v>0</v>
      </c>
      <c r="G25" s="34">
        <f>IF('vnos rezultatov'!B25&lt;&gt;"",1,0)</f>
        <v>0</v>
      </c>
      <c r="H25" s="33">
        <f>'vnos rezultatov'!C25</f>
        <v>0</v>
      </c>
      <c r="I25" s="33">
        <f>'vnos rezultatov'!D25</f>
        <v>0</v>
      </c>
      <c r="J25" s="33">
        <f>'vnos rezultatov'!E25</f>
        <v>0</v>
      </c>
      <c r="K25" s="33">
        <f>'vnos rezultatov'!F25</f>
        <v>0</v>
      </c>
      <c r="L25" s="33">
        <f>'vnos rezultatov'!G25</f>
        <v>0</v>
      </c>
      <c r="M25" s="33">
        <f>'vnos rezultatov'!H25</f>
        <v>0</v>
      </c>
      <c r="N25" s="33">
        <f>'vnos rezultatov'!I25</f>
        <v>0</v>
      </c>
      <c r="O25" s="33">
        <f>'vnos rezultatov'!J25</f>
        <v>0</v>
      </c>
      <c r="P25" s="33">
        <f>'vnos rezultatov'!K25</f>
        <v>0</v>
      </c>
      <c r="Q25" s="33">
        <f>'vnos rezultatov'!L25</f>
        <v>0</v>
      </c>
      <c r="R25" s="33">
        <f>'vnos rezultatov'!M25</f>
        <v>0</v>
      </c>
      <c r="S25" s="33">
        <f>'vnos rezultatov'!N25</f>
        <v>0</v>
      </c>
      <c r="T25" s="33">
        <f>'vnos rezultatov'!O25</f>
        <v>0</v>
      </c>
      <c r="U25" s="33">
        <f>'vnos rezultatov'!P25</f>
        <v>0</v>
      </c>
      <c r="V25" s="33">
        <f>'vnos rezultatov'!Q25</f>
        <v>0</v>
      </c>
      <c r="W25" s="33">
        <f>'vnos rezultatov'!R25</f>
        <v>0</v>
      </c>
      <c r="X25" s="33">
        <f>'vnos rezultatov'!S25</f>
        <v>0</v>
      </c>
      <c r="Y25" s="33">
        <f>'vnos rezultatov'!T25</f>
        <v>0</v>
      </c>
      <c r="Z25" s="9">
        <f t="shared" si="10"/>
        <v>200</v>
      </c>
      <c r="AA25" s="9">
        <f t="shared" si="6"/>
        <v>200.00000249999999</v>
      </c>
      <c r="AB25" s="31">
        <f t="shared" si="9"/>
        <v>-2</v>
      </c>
      <c r="AC25" s="10">
        <f t="shared" si="7"/>
        <v>202</v>
      </c>
      <c r="AD25" s="10">
        <f t="shared" si="8"/>
        <v>202.00000249999999</v>
      </c>
      <c r="AE25" s="46">
        <f>IF('vnos rezultatov'!B25&lt;&gt;"",1,0)</f>
        <v>0</v>
      </c>
      <c r="AF25" s="47">
        <f>ROUND(IF('vnos rezultatov'!W25="m",('vnos rezultatov'!X25*$AG$4/113+$AH$4-$AI$4),('vnos rezultatov'!X25*$AG$2/113+$AH$2-$AI$2)),0)</f>
        <v>-3</v>
      </c>
      <c r="AG25" s="47">
        <f>ROUND(IF('vnos rezultatov'!Y25="m",('vnos rezultatov'!Z25*$AG$4/113+$AH$4-$AI$4),('vnos rezultatov'!Z25*$AG$2/113+$AH$2-$AI$2)),0)</f>
        <v>-3</v>
      </c>
      <c r="AH25" s="47">
        <f>ROUND(IF('vnos rezultatov'!AA25="m",('vnos rezultatov'!AB25*$AG$4/113+$AH$4-$AI$4),('vnos rezultatov'!AB25*$AG$2/113+$AH$2-$AI$2)),0)</f>
        <v>-3</v>
      </c>
      <c r="AI25" s="47">
        <f>IF('vnos rezultatov'!AD25="",0,(ROUND(IF('vnos rezultatov'!AC25="m",('vnos rezultatov'!AD25*$AG$4/113+$AH$4-$AI$4),('vnos rezultatov'!AD25*$AG$2/113+$AH$2-$AI$2)),0)))</f>
        <v>0</v>
      </c>
    </row>
    <row r="26" spans="1:35" x14ac:dyDescent="0.25">
      <c r="A26" s="20">
        <v>20</v>
      </c>
      <c r="B26" s="13">
        <f t="shared" si="0"/>
        <v>20</v>
      </c>
      <c r="C26" s="13">
        <f t="shared" si="1"/>
        <v>20</v>
      </c>
      <c r="D26" s="7">
        <f t="shared" si="2"/>
        <v>12</v>
      </c>
      <c r="E26" s="7">
        <f t="shared" si="3"/>
        <v>12</v>
      </c>
      <c r="F26" s="4">
        <f>'vnos rezultatov'!B26</f>
        <v>0</v>
      </c>
      <c r="G26" s="34">
        <f>IF('vnos rezultatov'!B26&lt;&gt;"",1,0)</f>
        <v>0</v>
      </c>
      <c r="H26" s="33">
        <f>'vnos rezultatov'!C26</f>
        <v>0</v>
      </c>
      <c r="I26" s="33">
        <f>'vnos rezultatov'!D26</f>
        <v>0</v>
      </c>
      <c r="J26" s="33">
        <f>'vnos rezultatov'!E26</f>
        <v>0</v>
      </c>
      <c r="K26" s="33">
        <f>'vnos rezultatov'!F26</f>
        <v>0</v>
      </c>
      <c r="L26" s="33">
        <f>'vnos rezultatov'!G26</f>
        <v>0</v>
      </c>
      <c r="M26" s="33">
        <f>'vnos rezultatov'!H26</f>
        <v>0</v>
      </c>
      <c r="N26" s="33">
        <f>'vnos rezultatov'!I26</f>
        <v>0</v>
      </c>
      <c r="O26" s="33">
        <f>'vnos rezultatov'!J26</f>
        <v>0</v>
      </c>
      <c r="P26" s="33">
        <f>'vnos rezultatov'!K26</f>
        <v>0</v>
      </c>
      <c r="Q26" s="33">
        <f>'vnos rezultatov'!L26</f>
        <v>0</v>
      </c>
      <c r="R26" s="33">
        <f>'vnos rezultatov'!M26</f>
        <v>0</v>
      </c>
      <c r="S26" s="33">
        <f>'vnos rezultatov'!N26</f>
        <v>0</v>
      </c>
      <c r="T26" s="33">
        <f>'vnos rezultatov'!O26</f>
        <v>0</v>
      </c>
      <c r="U26" s="33">
        <f>'vnos rezultatov'!P26</f>
        <v>0</v>
      </c>
      <c r="V26" s="33">
        <f>'vnos rezultatov'!Q26</f>
        <v>0</v>
      </c>
      <c r="W26" s="33">
        <f>'vnos rezultatov'!R26</f>
        <v>0</v>
      </c>
      <c r="X26" s="33">
        <f>'vnos rezultatov'!S26</f>
        <v>0</v>
      </c>
      <c r="Y26" s="33">
        <f>'vnos rezultatov'!T26</f>
        <v>0</v>
      </c>
      <c r="Z26" s="9">
        <f t="shared" si="10"/>
        <v>200</v>
      </c>
      <c r="AA26" s="9">
        <f t="shared" si="6"/>
        <v>200.00000259999999</v>
      </c>
      <c r="AB26" s="31">
        <f t="shared" si="9"/>
        <v>-2</v>
      </c>
      <c r="AC26" s="10">
        <f t="shared" si="7"/>
        <v>202</v>
      </c>
      <c r="AD26" s="10">
        <f t="shared" si="8"/>
        <v>202.00000259999999</v>
      </c>
      <c r="AE26" s="46">
        <f>IF('vnos rezultatov'!B26&lt;&gt;"",1,0)</f>
        <v>0</v>
      </c>
      <c r="AF26" s="47">
        <f>ROUND(IF('vnos rezultatov'!W26="m",('vnos rezultatov'!X26*$AG$4/113+$AH$4-$AI$4),('vnos rezultatov'!X26*$AG$2/113+$AH$2-$AI$2)),0)</f>
        <v>-3</v>
      </c>
      <c r="AG26" s="47">
        <f>ROUND(IF('vnos rezultatov'!Y26="m",('vnos rezultatov'!Z26*$AG$4/113+$AH$4-$AI$4),('vnos rezultatov'!Z26*$AG$2/113+$AH$2-$AI$2)),0)</f>
        <v>-3</v>
      </c>
      <c r="AH26" s="47">
        <f>ROUND(IF('vnos rezultatov'!AA26="m",('vnos rezultatov'!AB26*$AG$4/113+$AH$4-$AI$4),('vnos rezultatov'!AB26*$AG$2/113+$AH$2-$AI$2)),0)</f>
        <v>-3</v>
      </c>
      <c r="AI26" s="47">
        <f>IF('vnos rezultatov'!AD26="",0,(ROUND(IF('vnos rezultatov'!AC26="m",('vnos rezultatov'!AD26*$AG$4/113+$AH$4-$AI$4),('vnos rezultatov'!AD26*$AG$2/113+$AH$2-$AI$2)),0)))</f>
        <v>0</v>
      </c>
    </row>
    <row r="27" spans="1:35" ht="15.75" x14ac:dyDescent="0.25">
      <c r="F27" s="100" t="s">
        <v>6</v>
      </c>
      <c r="G27" s="101"/>
      <c r="H27" s="55">
        <v>4</v>
      </c>
      <c r="I27" s="55">
        <v>3</v>
      </c>
      <c r="J27" s="55">
        <v>3</v>
      </c>
      <c r="K27" s="55">
        <v>4</v>
      </c>
      <c r="L27" s="55">
        <v>4</v>
      </c>
      <c r="M27" s="55">
        <v>4</v>
      </c>
      <c r="N27" s="55">
        <v>3</v>
      </c>
      <c r="O27" s="55">
        <v>4</v>
      </c>
      <c r="P27" s="55">
        <v>3</v>
      </c>
      <c r="Q27" s="55">
        <v>4</v>
      </c>
      <c r="R27" s="55">
        <v>3</v>
      </c>
      <c r="S27" s="55">
        <v>3</v>
      </c>
      <c r="T27" s="55">
        <v>4</v>
      </c>
      <c r="U27" s="55">
        <v>4</v>
      </c>
      <c r="V27" s="55">
        <v>4</v>
      </c>
      <c r="W27" s="55">
        <v>3</v>
      </c>
      <c r="X27" s="55">
        <v>4</v>
      </c>
      <c r="Y27" s="55">
        <v>3</v>
      </c>
      <c r="Z27" s="6">
        <f>SUM(H27:Y27)</f>
        <v>64</v>
      </c>
    </row>
  </sheetData>
  <sheetProtection algorithmName="SHA-512" hashValue="EwJjHi4hop/MY5IAw4Hbgu1GdOuJZu+tEpg6D/hyGWLHylMphEX4s/42Mz4B4kQgsSJ77tV1GIn4zdjj+2uJZQ==" saltValue="x7q0oEo98RL/9uJkCIC5lQ==" spinCount="100000" sheet="1" objects="1" scenarios="1" selectLockedCells="1" selectUnlockedCells="1"/>
  <mergeCells count="31">
    <mergeCell ref="B5:B6"/>
    <mergeCell ref="C5:C6"/>
    <mergeCell ref="D5:D6"/>
    <mergeCell ref="R5:R6"/>
    <mergeCell ref="G5:G6"/>
    <mergeCell ref="M5:M6"/>
    <mergeCell ref="AD5:AD6"/>
    <mergeCell ref="Z5:Z6"/>
    <mergeCell ref="AC5:AC6"/>
    <mergeCell ref="AB5:AB6"/>
    <mergeCell ref="N5:N6"/>
    <mergeCell ref="T5:T6"/>
    <mergeCell ref="AA5:AA6"/>
    <mergeCell ref="F27:G27"/>
    <mergeCell ref="H4:Y4"/>
    <mergeCell ref="K5:K6"/>
    <mergeCell ref="J5:J6"/>
    <mergeCell ref="I5:I6"/>
    <mergeCell ref="Q5:Q6"/>
    <mergeCell ref="P5:P6"/>
    <mergeCell ref="O5:O6"/>
    <mergeCell ref="S5:S6"/>
    <mergeCell ref="L5:L6"/>
    <mergeCell ref="H2:Y2"/>
    <mergeCell ref="F5:F6"/>
    <mergeCell ref="H5:H6"/>
    <mergeCell ref="Y5:Y6"/>
    <mergeCell ref="X5:X6"/>
    <mergeCell ref="W5:W6"/>
    <mergeCell ref="V5:V6"/>
    <mergeCell ref="U5:U6"/>
  </mergeCells>
  <conditionalFormatting sqref="AA7:AA26">
    <cfRule type="cellIs" dxfId="51" priority="456" operator="equal">
      <formula>0</formula>
    </cfRule>
  </conditionalFormatting>
  <conditionalFormatting sqref="AD7:AD26">
    <cfRule type="cellIs" dxfId="50" priority="455" operator="equal">
      <formula>0</formula>
    </cfRule>
  </conditionalFormatting>
  <conditionalFormatting sqref="H7:Y26">
    <cfRule type="cellIs" dxfId="49" priority="373" operator="equal">
      <formula>0</formula>
    </cfRule>
    <cfRule type="cellIs" dxfId="48" priority="374" operator="greaterThan">
      <formula>5</formula>
    </cfRule>
    <cfRule type="cellIs" dxfId="47" priority="375" operator="equal">
      <formula>5</formula>
    </cfRule>
    <cfRule type="cellIs" dxfId="46" priority="376" operator="equal">
      <formula>3</formula>
    </cfRule>
    <cfRule type="cellIs" dxfId="45" priority="377" operator="equal">
      <formula>2</formula>
    </cfRule>
    <cfRule type="containsBlanks" dxfId="44" priority="378">
      <formula>LEN(TRIM(H7))=0</formula>
    </cfRule>
    <cfRule type="cellIs" dxfId="43" priority="383" operator="equal">
      <formula>1</formula>
    </cfRule>
  </conditionalFormatting>
  <conditionalFormatting sqref="AE7:AE26">
    <cfRule type="cellIs" dxfId="42" priority="3" operator="equal">
      <formula>0</formula>
    </cfRule>
  </conditionalFormatting>
  <conditionalFormatting sqref="G7:G56">
    <cfRule type="dataBar" priority="11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{4FF1C77B-781C-4003-B980-AF653697C9C7}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1C77B-781C-4003-B980-AF653697C9C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D27"/>
  <sheetViews>
    <sheetView showGridLines="0" showRowColHeaders="0" zoomScaleNormal="100" workbookViewId="0">
      <selection activeCell="B4" sqref="B4"/>
    </sheetView>
  </sheetViews>
  <sheetFormatPr defaultRowHeight="15" x14ac:dyDescent="0.25"/>
  <cols>
    <col min="1" max="1" width="5.42578125" style="17" customWidth="1"/>
    <col min="2" max="2" width="37" bestFit="1" customWidth="1"/>
    <col min="3" max="20" width="6.7109375" customWidth="1"/>
    <col min="21" max="21" width="7.7109375" style="1" customWidth="1"/>
    <col min="22" max="22" width="6.7109375" style="45" customWidth="1"/>
    <col min="23" max="23" width="3.140625" style="1" customWidth="1"/>
    <col min="24" max="24" width="6.7109375" style="1" customWidth="1"/>
    <col min="25" max="25" width="3.140625" style="1" customWidth="1"/>
    <col min="26" max="26" width="6.7109375" style="1" customWidth="1"/>
    <col min="27" max="27" width="4.7109375" style="59" bestFit="1" customWidth="1"/>
    <col min="28" max="28" width="5.7109375" style="59" customWidth="1"/>
    <col min="29" max="29" width="4.7109375" style="59" bestFit="1" customWidth="1"/>
    <col min="30" max="30" width="5.7109375" style="59" customWidth="1"/>
  </cols>
  <sheetData>
    <row r="1" spans="1:30" ht="15.75" thickBot="1" x14ac:dyDescent="0.3">
      <c r="A1" s="1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8"/>
      <c r="V1" s="49"/>
      <c r="W1" s="48"/>
      <c r="X1" s="48"/>
      <c r="Y1" s="48"/>
      <c r="Z1" s="48"/>
      <c r="AA1" s="48"/>
      <c r="AB1" s="48"/>
      <c r="AC1" s="48"/>
      <c r="AD1" s="48"/>
    </row>
    <row r="2" spans="1:30" ht="33.75" thickBot="1" x14ac:dyDescent="0.65">
      <c r="A2" s="16"/>
      <c r="B2" s="60" t="s">
        <v>47</v>
      </c>
      <c r="C2" s="119" t="s">
        <v>35</v>
      </c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1"/>
      <c r="U2" s="48"/>
      <c r="V2" s="115" t="s">
        <v>29</v>
      </c>
      <c r="W2" s="48"/>
      <c r="X2" s="48"/>
      <c r="Y2" s="48"/>
      <c r="Z2" s="48"/>
      <c r="AA2" s="48"/>
      <c r="AB2" s="48"/>
      <c r="AC2" s="48"/>
      <c r="AD2" s="48"/>
    </row>
    <row r="3" spans="1:30" ht="7.5" customHeight="1" x14ac:dyDescent="0.25">
      <c r="A3" s="1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8"/>
      <c r="V3" s="49"/>
      <c r="W3" s="48"/>
      <c r="X3" s="48"/>
      <c r="Y3" s="48"/>
      <c r="Z3" s="48"/>
      <c r="AA3" s="48"/>
      <c r="AB3" s="48"/>
      <c r="AC3" s="48"/>
      <c r="AD3" s="48"/>
    </row>
    <row r="4" spans="1:30" ht="21.75" customHeight="1" x14ac:dyDescent="0.35">
      <c r="A4" s="16"/>
      <c r="B4" s="62" t="str">
        <f>C2</f>
        <v>Hribca 60+ 14.05.2022</v>
      </c>
      <c r="C4" s="78" t="s">
        <v>18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35" t="s">
        <v>15</v>
      </c>
      <c r="V4" s="49"/>
      <c r="W4" s="48"/>
      <c r="X4" s="48"/>
      <c r="Y4" s="48"/>
      <c r="Z4" s="48"/>
      <c r="AA4" s="48"/>
      <c r="AB4" s="48"/>
      <c r="AC4" s="48"/>
      <c r="AD4" s="48"/>
    </row>
    <row r="5" spans="1:30" ht="15" customHeight="1" x14ac:dyDescent="0.25">
      <c r="B5" s="110" t="s">
        <v>30</v>
      </c>
      <c r="C5" s="83">
        <v>1</v>
      </c>
      <c r="D5" s="83">
        <v>2</v>
      </c>
      <c r="E5" s="83">
        <v>3</v>
      </c>
      <c r="F5" s="83">
        <v>4</v>
      </c>
      <c r="G5" s="83">
        <v>5</v>
      </c>
      <c r="H5" s="83">
        <v>6</v>
      </c>
      <c r="I5" s="83">
        <v>7</v>
      </c>
      <c r="J5" s="83">
        <v>8</v>
      </c>
      <c r="K5" s="83">
        <v>9</v>
      </c>
      <c r="L5" s="83">
        <v>10</v>
      </c>
      <c r="M5" s="109">
        <v>11</v>
      </c>
      <c r="N5" s="109">
        <v>12</v>
      </c>
      <c r="O5" s="109">
        <v>13</v>
      </c>
      <c r="P5" s="109">
        <v>14</v>
      </c>
      <c r="Q5" s="109">
        <v>15</v>
      </c>
      <c r="R5" s="109">
        <v>16</v>
      </c>
      <c r="S5" s="109">
        <v>17</v>
      </c>
      <c r="T5" s="109">
        <v>18</v>
      </c>
      <c r="U5" s="111" t="s">
        <v>19</v>
      </c>
      <c r="V5" s="113" t="s">
        <v>2</v>
      </c>
      <c r="W5" s="56" t="s">
        <v>24</v>
      </c>
      <c r="X5" s="111" t="s">
        <v>16</v>
      </c>
      <c r="Y5" s="56" t="s">
        <v>24</v>
      </c>
      <c r="Z5" s="111" t="s">
        <v>17</v>
      </c>
      <c r="AA5" s="53" t="s">
        <v>24</v>
      </c>
      <c r="AB5" s="111" t="s">
        <v>26</v>
      </c>
      <c r="AC5" s="53" t="s">
        <v>24</v>
      </c>
      <c r="AD5" s="111" t="s">
        <v>27</v>
      </c>
    </row>
    <row r="6" spans="1:30" ht="15" customHeight="1" x14ac:dyDescent="0.25">
      <c r="A6" s="17" t="s">
        <v>7</v>
      </c>
      <c r="B6" s="110"/>
      <c r="C6" s="84"/>
      <c r="D6" s="84"/>
      <c r="E6" s="84"/>
      <c r="F6" s="84"/>
      <c r="G6" s="84"/>
      <c r="H6" s="84"/>
      <c r="I6" s="84"/>
      <c r="J6" s="84"/>
      <c r="K6" s="84"/>
      <c r="L6" s="84"/>
      <c r="M6" s="83"/>
      <c r="N6" s="83"/>
      <c r="O6" s="83"/>
      <c r="P6" s="83"/>
      <c r="Q6" s="83"/>
      <c r="R6" s="83"/>
      <c r="S6" s="83"/>
      <c r="T6" s="83"/>
      <c r="U6" s="112"/>
      <c r="V6" s="114"/>
      <c r="W6" s="57" t="s">
        <v>25</v>
      </c>
      <c r="X6" s="112"/>
      <c r="Y6" s="57" t="s">
        <v>25</v>
      </c>
      <c r="Z6" s="112"/>
      <c r="AA6" s="54" t="s">
        <v>25</v>
      </c>
      <c r="AB6" s="112"/>
      <c r="AC6" s="54" t="s">
        <v>25</v>
      </c>
      <c r="AD6" s="112"/>
    </row>
    <row r="7" spans="1:30" x14ac:dyDescent="0.25">
      <c r="A7" s="16">
        <v>1</v>
      </c>
      <c r="B7" s="116" t="s">
        <v>36</v>
      </c>
      <c r="C7" s="33">
        <v>4</v>
      </c>
      <c r="D7" s="33">
        <v>4</v>
      </c>
      <c r="E7" s="33">
        <v>5</v>
      </c>
      <c r="F7" s="33">
        <v>5</v>
      </c>
      <c r="G7" s="33">
        <v>5</v>
      </c>
      <c r="H7" s="33">
        <v>4</v>
      </c>
      <c r="I7" s="33">
        <v>3</v>
      </c>
      <c r="J7" s="33">
        <v>5</v>
      </c>
      <c r="K7" s="33">
        <v>3</v>
      </c>
      <c r="L7" s="33">
        <v>5</v>
      </c>
      <c r="M7" s="33">
        <v>4</v>
      </c>
      <c r="N7" s="33">
        <v>3</v>
      </c>
      <c r="O7" s="33">
        <v>7</v>
      </c>
      <c r="P7" s="33">
        <v>5</v>
      </c>
      <c r="Q7" s="33">
        <v>5</v>
      </c>
      <c r="R7" s="33">
        <v>4</v>
      </c>
      <c r="S7" s="33">
        <v>5</v>
      </c>
      <c r="T7" s="33">
        <v>3</v>
      </c>
      <c r="U7" s="8">
        <f t="shared" ref="U7:U26" si="0">SUM(C7:T7)</f>
        <v>79</v>
      </c>
      <c r="V7" s="31">
        <f>score!AB7</f>
        <v>21.8</v>
      </c>
      <c r="W7" s="117" t="s">
        <v>25</v>
      </c>
      <c r="X7" s="31">
        <v>11.6</v>
      </c>
      <c r="Y7" s="31" t="s">
        <v>25</v>
      </c>
      <c r="Z7" s="31">
        <v>19.8</v>
      </c>
      <c r="AA7" s="31" t="s">
        <v>24</v>
      </c>
      <c r="AB7" s="31">
        <v>54</v>
      </c>
      <c r="AC7" s="31"/>
      <c r="AD7" s="31"/>
    </row>
    <row r="8" spans="1:30" x14ac:dyDescent="0.25">
      <c r="A8" s="16">
        <v>2</v>
      </c>
      <c r="B8" s="116" t="s">
        <v>37</v>
      </c>
      <c r="C8" s="33">
        <v>4</v>
      </c>
      <c r="D8" s="33">
        <v>5</v>
      </c>
      <c r="E8" s="33">
        <v>3</v>
      </c>
      <c r="F8" s="33">
        <v>4</v>
      </c>
      <c r="G8" s="33">
        <v>4</v>
      </c>
      <c r="H8" s="33">
        <v>4</v>
      </c>
      <c r="I8" s="33">
        <v>3</v>
      </c>
      <c r="J8" s="33">
        <v>4</v>
      </c>
      <c r="K8" s="33">
        <v>3</v>
      </c>
      <c r="L8" s="33">
        <v>4</v>
      </c>
      <c r="M8" s="33">
        <v>3</v>
      </c>
      <c r="N8" s="33">
        <v>3</v>
      </c>
      <c r="O8" s="33">
        <v>4</v>
      </c>
      <c r="P8" s="33">
        <v>4</v>
      </c>
      <c r="Q8" s="33">
        <v>3</v>
      </c>
      <c r="R8" s="33">
        <v>2</v>
      </c>
      <c r="S8" s="33">
        <v>4</v>
      </c>
      <c r="T8" s="33">
        <v>4</v>
      </c>
      <c r="U8" s="8">
        <f t="shared" si="0"/>
        <v>65</v>
      </c>
      <c r="V8" s="31">
        <f>score!AB8</f>
        <v>19.2</v>
      </c>
      <c r="W8" s="117" t="s">
        <v>25</v>
      </c>
      <c r="X8" s="31">
        <v>9.5</v>
      </c>
      <c r="Y8" s="31" t="s">
        <v>24</v>
      </c>
      <c r="Z8" s="31">
        <v>16.899999999999999</v>
      </c>
      <c r="AA8" s="31" t="s">
        <v>24</v>
      </c>
      <c r="AB8" s="31">
        <v>48.7</v>
      </c>
      <c r="AC8" s="31"/>
      <c r="AD8" s="31"/>
    </row>
    <row r="9" spans="1:30" x14ac:dyDescent="0.25">
      <c r="A9" s="16">
        <v>3</v>
      </c>
      <c r="B9" s="116" t="s">
        <v>38</v>
      </c>
      <c r="C9" s="33">
        <v>5</v>
      </c>
      <c r="D9" s="33">
        <v>3</v>
      </c>
      <c r="E9" s="33">
        <v>3</v>
      </c>
      <c r="F9" s="33">
        <v>6</v>
      </c>
      <c r="G9" s="33">
        <v>5</v>
      </c>
      <c r="H9" s="33">
        <v>6</v>
      </c>
      <c r="I9" s="33">
        <v>3</v>
      </c>
      <c r="J9" s="33">
        <v>5</v>
      </c>
      <c r="K9" s="33">
        <v>3</v>
      </c>
      <c r="L9" s="33">
        <v>6</v>
      </c>
      <c r="M9" s="33">
        <v>4</v>
      </c>
      <c r="N9" s="33">
        <v>4</v>
      </c>
      <c r="O9" s="33">
        <v>6</v>
      </c>
      <c r="P9" s="33">
        <v>5</v>
      </c>
      <c r="Q9" s="33">
        <v>6</v>
      </c>
      <c r="R9" s="33">
        <v>4</v>
      </c>
      <c r="S9" s="33">
        <v>5</v>
      </c>
      <c r="T9" s="33">
        <v>3</v>
      </c>
      <c r="U9" s="8">
        <f t="shared" si="0"/>
        <v>82</v>
      </c>
      <c r="V9" s="31">
        <f>score!AB9</f>
        <v>24.4</v>
      </c>
      <c r="W9" s="117" t="s">
        <v>25</v>
      </c>
      <c r="X9" s="31">
        <v>23.3</v>
      </c>
      <c r="Y9" s="31" t="s">
        <v>25</v>
      </c>
      <c r="Z9" s="31">
        <v>27.8</v>
      </c>
      <c r="AA9" s="31" t="s">
        <v>24</v>
      </c>
      <c r="AB9" s="31">
        <v>37.1</v>
      </c>
      <c r="AC9" s="31"/>
      <c r="AD9" s="31"/>
    </row>
    <row r="10" spans="1:30" x14ac:dyDescent="0.25">
      <c r="A10" s="22">
        <v>4</v>
      </c>
      <c r="B10" s="116" t="s">
        <v>39</v>
      </c>
      <c r="C10" s="33">
        <v>4</v>
      </c>
      <c r="D10" s="33">
        <v>3</v>
      </c>
      <c r="E10" s="33">
        <v>2</v>
      </c>
      <c r="F10" s="33">
        <v>4</v>
      </c>
      <c r="G10" s="33">
        <v>4</v>
      </c>
      <c r="H10" s="33">
        <v>5</v>
      </c>
      <c r="I10" s="33">
        <v>3</v>
      </c>
      <c r="J10" s="33">
        <v>4</v>
      </c>
      <c r="K10" s="33">
        <v>3</v>
      </c>
      <c r="L10" s="33">
        <v>4</v>
      </c>
      <c r="M10" s="33">
        <v>3</v>
      </c>
      <c r="N10" s="33">
        <v>4</v>
      </c>
      <c r="O10" s="33">
        <v>4</v>
      </c>
      <c r="P10" s="33">
        <v>5</v>
      </c>
      <c r="Q10" s="33">
        <v>5</v>
      </c>
      <c r="R10" s="33">
        <v>3</v>
      </c>
      <c r="S10" s="33">
        <v>4</v>
      </c>
      <c r="T10" s="33">
        <v>3</v>
      </c>
      <c r="U10" s="8">
        <f t="shared" si="0"/>
        <v>67</v>
      </c>
      <c r="V10" s="31">
        <f>score!AB10</f>
        <v>16.100000000000001</v>
      </c>
      <c r="W10" s="117" t="s">
        <v>25</v>
      </c>
      <c r="X10" s="31">
        <v>13</v>
      </c>
      <c r="Y10" s="31" t="s">
        <v>24</v>
      </c>
      <c r="Z10" s="31">
        <v>25.8</v>
      </c>
      <c r="AA10" s="31" t="s">
        <v>24</v>
      </c>
      <c r="AB10" s="31">
        <v>22.6</v>
      </c>
      <c r="AC10" s="31"/>
      <c r="AD10" s="31"/>
    </row>
    <row r="11" spans="1:30" x14ac:dyDescent="0.25">
      <c r="A11" s="22">
        <v>5</v>
      </c>
      <c r="B11" s="116" t="s">
        <v>40</v>
      </c>
      <c r="C11" s="33">
        <v>4</v>
      </c>
      <c r="D11" s="33">
        <v>3</v>
      </c>
      <c r="E11" s="33">
        <v>4</v>
      </c>
      <c r="F11" s="33">
        <v>4</v>
      </c>
      <c r="G11" s="33">
        <v>4</v>
      </c>
      <c r="H11" s="33">
        <v>5</v>
      </c>
      <c r="I11" s="33">
        <v>4</v>
      </c>
      <c r="J11" s="33">
        <v>5</v>
      </c>
      <c r="K11" s="33">
        <v>3</v>
      </c>
      <c r="L11" s="33">
        <v>4</v>
      </c>
      <c r="M11" s="33">
        <v>3</v>
      </c>
      <c r="N11" s="33">
        <v>3</v>
      </c>
      <c r="O11" s="33">
        <v>6</v>
      </c>
      <c r="P11" s="33">
        <v>5</v>
      </c>
      <c r="Q11" s="33">
        <v>6</v>
      </c>
      <c r="R11" s="33">
        <v>3</v>
      </c>
      <c r="S11" s="33">
        <v>4</v>
      </c>
      <c r="T11" s="33">
        <v>3</v>
      </c>
      <c r="U11" s="8">
        <f t="shared" si="0"/>
        <v>73</v>
      </c>
      <c r="V11" s="31">
        <f>score!AB11</f>
        <v>27.8</v>
      </c>
      <c r="W11" s="117" t="s">
        <v>24</v>
      </c>
      <c r="X11" s="31">
        <v>54</v>
      </c>
      <c r="Y11" s="31" t="s">
        <v>24</v>
      </c>
      <c r="Z11" s="31">
        <v>30.3</v>
      </c>
      <c r="AA11" s="31" t="s">
        <v>25</v>
      </c>
      <c r="AB11" s="31">
        <v>18.7</v>
      </c>
      <c r="AC11" s="31"/>
      <c r="AD11" s="31"/>
    </row>
    <row r="12" spans="1:30" x14ac:dyDescent="0.25">
      <c r="A12" s="16">
        <v>6</v>
      </c>
      <c r="B12" s="116" t="s">
        <v>41</v>
      </c>
      <c r="C12" s="33">
        <v>5</v>
      </c>
      <c r="D12" s="33">
        <v>4</v>
      </c>
      <c r="E12" s="33">
        <v>4</v>
      </c>
      <c r="F12" s="33">
        <v>4</v>
      </c>
      <c r="G12" s="33">
        <v>4</v>
      </c>
      <c r="H12" s="33">
        <v>4</v>
      </c>
      <c r="I12" s="33">
        <v>4</v>
      </c>
      <c r="J12" s="33">
        <v>4</v>
      </c>
      <c r="K12" s="33">
        <v>3</v>
      </c>
      <c r="L12" s="33">
        <v>4</v>
      </c>
      <c r="M12" s="33">
        <v>4</v>
      </c>
      <c r="N12" s="33">
        <v>2</v>
      </c>
      <c r="O12" s="33">
        <v>4</v>
      </c>
      <c r="P12" s="33">
        <v>5</v>
      </c>
      <c r="Q12" s="33">
        <v>4</v>
      </c>
      <c r="R12" s="33">
        <v>2</v>
      </c>
      <c r="S12" s="33">
        <v>5</v>
      </c>
      <c r="T12" s="33">
        <v>3</v>
      </c>
      <c r="U12" s="8">
        <f t="shared" si="0"/>
        <v>69</v>
      </c>
      <c r="V12" s="31">
        <f>score!AB12</f>
        <v>28</v>
      </c>
      <c r="W12" s="117" t="s">
        <v>25</v>
      </c>
      <c r="X12" s="31">
        <v>16.899999999999999</v>
      </c>
      <c r="Y12" s="31" t="s">
        <v>24</v>
      </c>
      <c r="Z12" s="31">
        <v>53.5</v>
      </c>
      <c r="AA12" s="31" t="s">
        <v>25</v>
      </c>
      <c r="AB12" s="31">
        <v>33.5</v>
      </c>
      <c r="AC12" s="31"/>
      <c r="AD12" s="31"/>
    </row>
    <row r="13" spans="1:30" x14ac:dyDescent="0.25">
      <c r="A13" s="16">
        <v>7</v>
      </c>
      <c r="B13" s="116" t="s">
        <v>42</v>
      </c>
      <c r="C13" s="33">
        <v>6</v>
      </c>
      <c r="D13" s="33">
        <v>4</v>
      </c>
      <c r="E13" s="33">
        <v>6</v>
      </c>
      <c r="F13" s="33">
        <v>4</v>
      </c>
      <c r="G13" s="33">
        <v>5</v>
      </c>
      <c r="H13" s="33">
        <v>5</v>
      </c>
      <c r="I13" s="33">
        <v>3</v>
      </c>
      <c r="J13" s="33">
        <v>4</v>
      </c>
      <c r="K13" s="33">
        <v>3</v>
      </c>
      <c r="L13" s="33">
        <v>4</v>
      </c>
      <c r="M13" s="33">
        <v>3</v>
      </c>
      <c r="N13" s="33">
        <v>5</v>
      </c>
      <c r="O13" s="33">
        <v>5</v>
      </c>
      <c r="P13" s="33">
        <v>6</v>
      </c>
      <c r="Q13" s="33">
        <v>4</v>
      </c>
      <c r="R13" s="33">
        <v>4</v>
      </c>
      <c r="S13" s="33">
        <v>5</v>
      </c>
      <c r="T13" s="33">
        <v>3</v>
      </c>
      <c r="U13" s="8">
        <f t="shared" si="0"/>
        <v>79</v>
      </c>
      <c r="V13" s="31">
        <f>score!AB13</f>
        <v>25</v>
      </c>
      <c r="W13" s="117" t="s">
        <v>24</v>
      </c>
      <c r="X13" s="31">
        <v>54</v>
      </c>
      <c r="Y13" s="31" t="s">
        <v>25</v>
      </c>
      <c r="Z13" s="31">
        <v>34.9</v>
      </c>
      <c r="AA13" s="31" t="s">
        <v>25</v>
      </c>
      <c r="AB13" s="31">
        <v>34.700000000000003</v>
      </c>
      <c r="AC13" s="31" t="s">
        <v>24</v>
      </c>
      <c r="AD13" s="31">
        <v>33</v>
      </c>
    </row>
    <row r="14" spans="1:30" x14ac:dyDescent="0.25">
      <c r="A14" s="16">
        <v>8</v>
      </c>
      <c r="B14" s="116" t="s">
        <v>43</v>
      </c>
      <c r="C14" s="33">
        <v>4</v>
      </c>
      <c r="D14" s="33">
        <v>3</v>
      </c>
      <c r="E14" s="33">
        <v>4</v>
      </c>
      <c r="F14" s="33">
        <v>5</v>
      </c>
      <c r="G14" s="33">
        <v>5</v>
      </c>
      <c r="H14" s="33">
        <v>4</v>
      </c>
      <c r="I14" s="33">
        <v>4</v>
      </c>
      <c r="J14" s="33">
        <v>4</v>
      </c>
      <c r="K14" s="33">
        <v>3</v>
      </c>
      <c r="L14" s="33">
        <v>5</v>
      </c>
      <c r="M14" s="33">
        <v>3</v>
      </c>
      <c r="N14" s="33">
        <v>4</v>
      </c>
      <c r="O14" s="33">
        <v>5</v>
      </c>
      <c r="P14" s="33">
        <v>4</v>
      </c>
      <c r="Q14" s="33">
        <v>4</v>
      </c>
      <c r="R14" s="33">
        <v>3</v>
      </c>
      <c r="S14" s="33">
        <v>5</v>
      </c>
      <c r="T14" s="33">
        <v>3</v>
      </c>
      <c r="U14" s="8">
        <f t="shared" si="0"/>
        <v>72</v>
      </c>
      <c r="V14" s="31">
        <f>score!AB14</f>
        <v>25.1</v>
      </c>
      <c r="W14" s="117" t="s">
        <v>25</v>
      </c>
      <c r="X14" s="31">
        <v>21.6</v>
      </c>
      <c r="Y14" s="31" t="s">
        <v>25</v>
      </c>
      <c r="Z14" s="31">
        <v>24.7</v>
      </c>
      <c r="AA14" s="31" t="s">
        <v>24</v>
      </c>
      <c r="AB14" s="31">
        <v>46.1</v>
      </c>
      <c r="AC14" s="31"/>
      <c r="AD14" s="31"/>
    </row>
    <row r="15" spans="1:30" x14ac:dyDescent="0.25">
      <c r="A15" s="22">
        <v>9</v>
      </c>
      <c r="B15" s="116"/>
      <c r="C15" s="33"/>
      <c r="D15" s="33"/>
      <c r="E15" s="33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52">
        <f t="shared" si="0"/>
        <v>0</v>
      </c>
      <c r="V15" s="31">
        <f>score!AB15</f>
        <v>-2</v>
      </c>
      <c r="W15" s="117"/>
      <c r="X15" s="31"/>
      <c r="Y15" s="31"/>
      <c r="Z15" s="31"/>
      <c r="AA15" s="31"/>
      <c r="AB15" s="31"/>
      <c r="AC15" s="31"/>
      <c r="AD15" s="31"/>
    </row>
    <row r="16" spans="1:30" x14ac:dyDescent="0.25">
      <c r="A16" s="16">
        <v>10</v>
      </c>
      <c r="B16" s="116" t="s">
        <v>45</v>
      </c>
      <c r="C16" s="33">
        <v>4</v>
      </c>
      <c r="D16" s="33">
        <v>3</v>
      </c>
      <c r="E16" s="33">
        <v>5</v>
      </c>
      <c r="F16" s="33">
        <v>4</v>
      </c>
      <c r="G16" s="33">
        <v>4</v>
      </c>
      <c r="H16" s="33">
        <v>4</v>
      </c>
      <c r="I16" s="33">
        <v>3</v>
      </c>
      <c r="J16" s="33">
        <v>4</v>
      </c>
      <c r="K16" s="33">
        <v>3</v>
      </c>
      <c r="L16" s="33">
        <v>4</v>
      </c>
      <c r="M16" s="33">
        <v>4</v>
      </c>
      <c r="N16" s="33">
        <v>3</v>
      </c>
      <c r="O16" s="33">
        <v>5</v>
      </c>
      <c r="P16" s="33">
        <v>4</v>
      </c>
      <c r="Q16" s="33">
        <v>4</v>
      </c>
      <c r="R16" s="33">
        <v>3</v>
      </c>
      <c r="S16" s="33">
        <v>4</v>
      </c>
      <c r="T16" s="33">
        <v>3</v>
      </c>
      <c r="U16" s="8">
        <f t="shared" si="0"/>
        <v>68</v>
      </c>
      <c r="V16" s="31">
        <f>score!AB16</f>
        <v>13.1</v>
      </c>
      <c r="W16" s="117" t="s">
        <v>25</v>
      </c>
      <c r="X16" s="31">
        <v>15</v>
      </c>
      <c r="Y16" s="31" t="s">
        <v>25</v>
      </c>
      <c r="Z16" s="31">
        <v>23.1</v>
      </c>
      <c r="AA16" s="31" t="s">
        <v>25</v>
      </c>
      <c r="AB16" s="31">
        <v>14.1</v>
      </c>
      <c r="AC16" s="31"/>
      <c r="AD16" s="31"/>
    </row>
    <row r="17" spans="1:30" x14ac:dyDescent="0.25">
      <c r="A17" s="16">
        <v>11</v>
      </c>
      <c r="B17" s="116" t="s">
        <v>46</v>
      </c>
      <c r="C17" s="33">
        <v>4</v>
      </c>
      <c r="D17" s="33">
        <v>3</v>
      </c>
      <c r="E17" s="33">
        <v>3</v>
      </c>
      <c r="F17" s="33">
        <v>4</v>
      </c>
      <c r="G17" s="33">
        <v>4</v>
      </c>
      <c r="H17" s="33">
        <v>5</v>
      </c>
      <c r="I17" s="33">
        <v>3</v>
      </c>
      <c r="J17" s="33">
        <v>5</v>
      </c>
      <c r="K17" s="33">
        <v>3</v>
      </c>
      <c r="L17" s="33">
        <v>5</v>
      </c>
      <c r="M17" s="33">
        <v>4</v>
      </c>
      <c r="N17" s="33">
        <v>3</v>
      </c>
      <c r="O17" s="33">
        <v>4</v>
      </c>
      <c r="P17" s="33">
        <v>3</v>
      </c>
      <c r="Q17" s="33">
        <v>5</v>
      </c>
      <c r="R17" s="33">
        <v>3</v>
      </c>
      <c r="S17" s="33">
        <v>4</v>
      </c>
      <c r="T17" s="33">
        <v>3</v>
      </c>
      <c r="U17" s="8">
        <f t="shared" si="0"/>
        <v>68</v>
      </c>
      <c r="V17" s="31">
        <f>score!AB17</f>
        <v>17.2</v>
      </c>
      <c r="W17" s="117" t="s">
        <v>24</v>
      </c>
      <c r="X17" s="31">
        <v>31.1</v>
      </c>
      <c r="Y17" s="31" t="s">
        <v>25</v>
      </c>
      <c r="Z17" s="31">
        <v>18.899999999999999</v>
      </c>
      <c r="AA17" s="31" t="s">
        <v>24</v>
      </c>
      <c r="AB17" s="31">
        <v>14.6</v>
      </c>
      <c r="AC17" s="31"/>
      <c r="AD17" s="31"/>
    </row>
    <row r="18" spans="1:30" x14ac:dyDescent="0.25">
      <c r="A18" s="22">
        <v>12</v>
      </c>
      <c r="B18" s="116" t="s">
        <v>44</v>
      </c>
      <c r="C18" s="33">
        <v>3</v>
      </c>
      <c r="D18" s="33">
        <v>3</v>
      </c>
      <c r="E18" s="33">
        <v>4</v>
      </c>
      <c r="F18" s="33">
        <v>5</v>
      </c>
      <c r="G18" s="33">
        <v>5</v>
      </c>
      <c r="H18" s="33">
        <v>4</v>
      </c>
      <c r="I18" s="33">
        <v>2</v>
      </c>
      <c r="J18" s="33">
        <v>4</v>
      </c>
      <c r="K18" s="33">
        <v>2</v>
      </c>
      <c r="L18" s="33">
        <v>5</v>
      </c>
      <c r="M18" s="33">
        <v>3</v>
      </c>
      <c r="N18" s="33">
        <v>3</v>
      </c>
      <c r="O18" s="33">
        <v>6</v>
      </c>
      <c r="P18" s="33">
        <v>4</v>
      </c>
      <c r="Q18" s="33">
        <v>4</v>
      </c>
      <c r="R18" s="33">
        <v>3</v>
      </c>
      <c r="S18" s="33">
        <v>6</v>
      </c>
      <c r="T18" s="33">
        <v>2</v>
      </c>
      <c r="U18" s="8">
        <f t="shared" si="0"/>
        <v>68</v>
      </c>
      <c r="V18" s="31">
        <f>score!AB18</f>
        <v>17.3</v>
      </c>
      <c r="W18" s="117" t="s">
        <v>25</v>
      </c>
      <c r="X18" s="31">
        <v>17.100000000000001</v>
      </c>
      <c r="Y18" s="31" t="s">
        <v>24</v>
      </c>
      <c r="Z18" s="31">
        <v>23.8</v>
      </c>
      <c r="AA18" s="31" t="s">
        <v>25</v>
      </c>
      <c r="AB18" s="31">
        <v>22.9</v>
      </c>
      <c r="AC18" s="31"/>
      <c r="AD18" s="31"/>
    </row>
    <row r="19" spans="1:30" x14ac:dyDescent="0.25">
      <c r="A19" s="16">
        <v>13</v>
      </c>
      <c r="B19" s="116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8">
        <f t="shared" si="0"/>
        <v>0</v>
      </c>
      <c r="V19" s="31">
        <f>score!AB19</f>
        <v>-2</v>
      </c>
      <c r="W19" s="117"/>
      <c r="X19" s="31"/>
      <c r="Y19" s="31"/>
      <c r="Z19" s="31"/>
      <c r="AA19" s="31"/>
      <c r="AB19" s="31"/>
      <c r="AC19" s="31"/>
      <c r="AD19" s="31"/>
    </row>
    <row r="20" spans="1:30" x14ac:dyDescent="0.25">
      <c r="A20" s="16">
        <v>14</v>
      </c>
      <c r="B20" s="116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8">
        <f t="shared" si="0"/>
        <v>0</v>
      </c>
      <c r="V20" s="31">
        <f>score!AB20</f>
        <v>-2</v>
      </c>
      <c r="W20" s="117"/>
      <c r="X20" s="31"/>
      <c r="Y20" s="31"/>
      <c r="Z20" s="31"/>
      <c r="AA20" s="31"/>
      <c r="AB20" s="31"/>
      <c r="AC20" s="31"/>
      <c r="AD20" s="31"/>
    </row>
    <row r="21" spans="1:30" x14ac:dyDescent="0.25">
      <c r="A21" s="22">
        <v>15</v>
      </c>
      <c r="B21" s="116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8">
        <f t="shared" si="0"/>
        <v>0</v>
      </c>
      <c r="V21" s="31">
        <f>score!AB21</f>
        <v>-2</v>
      </c>
      <c r="W21" s="117"/>
      <c r="X21" s="31"/>
      <c r="Y21" s="31"/>
      <c r="Z21" s="31"/>
      <c r="AA21" s="31"/>
      <c r="AB21" s="31"/>
      <c r="AC21" s="31"/>
      <c r="AD21" s="31"/>
    </row>
    <row r="22" spans="1:30" x14ac:dyDescent="0.25">
      <c r="A22" s="16">
        <v>16</v>
      </c>
      <c r="B22" s="116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8">
        <f t="shared" si="0"/>
        <v>0</v>
      </c>
      <c r="V22" s="31">
        <f>score!AB22</f>
        <v>-2</v>
      </c>
      <c r="W22" s="117"/>
      <c r="X22" s="31"/>
      <c r="Y22" s="31"/>
      <c r="Z22" s="31"/>
      <c r="AA22" s="31"/>
      <c r="AB22" s="31"/>
      <c r="AC22" s="31"/>
      <c r="AD22" s="31"/>
    </row>
    <row r="23" spans="1:30" x14ac:dyDescent="0.25">
      <c r="A23" s="16">
        <v>17</v>
      </c>
      <c r="B23" s="116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8">
        <f t="shared" si="0"/>
        <v>0</v>
      </c>
      <c r="V23" s="31">
        <f>score!AB23</f>
        <v>-2</v>
      </c>
      <c r="W23" s="117"/>
      <c r="X23" s="31"/>
      <c r="Y23" s="31"/>
      <c r="Z23" s="31"/>
      <c r="AA23" s="31"/>
      <c r="AB23" s="31"/>
      <c r="AC23" s="31"/>
      <c r="AD23" s="31"/>
    </row>
    <row r="24" spans="1:30" x14ac:dyDescent="0.25">
      <c r="A24" s="22">
        <v>18</v>
      </c>
      <c r="B24" s="116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8">
        <f t="shared" si="0"/>
        <v>0</v>
      </c>
      <c r="V24" s="31">
        <f>score!AB24</f>
        <v>-2</v>
      </c>
      <c r="W24" s="117"/>
      <c r="X24" s="31"/>
      <c r="Y24" s="31"/>
      <c r="Z24" s="31"/>
      <c r="AA24" s="31"/>
      <c r="AB24" s="31"/>
      <c r="AC24" s="31"/>
      <c r="AD24" s="31"/>
    </row>
    <row r="25" spans="1:30" x14ac:dyDescent="0.25">
      <c r="A25" s="16">
        <v>19</v>
      </c>
      <c r="B25" s="116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8">
        <f t="shared" si="0"/>
        <v>0</v>
      </c>
      <c r="V25" s="31">
        <f>score!AB25</f>
        <v>-2</v>
      </c>
      <c r="W25" s="117"/>
      <c r="X25" s="31"/>
      <c r="Y25" s="31"/>
      <c r="Z25" s="31"/>
      <c r="AA25" s="31"/>
      <c r="AB25" s="31"/>
      <c r="AC25" s="31"/>
      <c r="AD25" s="31"/>
    </row>
    <row r="26" spans="1:30" x14ac:dyDescent="0.25">
      <c r="A26" s="16">
        <v>20</v>
      </c>
      <c r="B26" s="116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8">
        <f t="shared" si="0"/>
        <v>0</v>
      </c>
      <c r="V26" s="65">
        <f>score!AB26</f>
        <v>-2</v>
      </c>
      <c r="W26" s="117"/>
      <c r="X26" s="31"/>
      <c r="Y26" s="31"/>
      <c r="Z26" s="31"/>
      <c r="AA26" s="31"/>
      <c r="AB26" s="31"/>
      <c r="AC26" s="31"/>
      <c r="AD26" s="31"/>
    </row>
    <row r="27" spans="1:30" ht="15.75" x14ac:dyDescent="0.25">
      <c r="B27" s="71" t="s">
        <v>33</v>
      </c>
      <c r="C27" s="5">
        <f>score!H$27</f>
        <v>4</v>
      </c>
      <c r="D27" s="5">
        <f>score!I$27</f>
        <v>3</v>
      </c>
      <c r="E27" s="5">
        <f>score!J$27</f>
        <v>3</v>
      </c>
      <c r="F27" s="5">
        <f>score!K$27</f>
        <v>4</v>
      </c>
      <c r="G27" s="5">
        <f>score!L$27</f>
        <v>4</v>
      </c>
      <c r="H27" s="5">
        <f>score!M$27</f>
        <v>4</v>
      </c>
      <c r="I27" s="5">
        <f>score!N$27</f>
        <v>3</v>
      </c>
      <c r="J27" s="5">
        <f>score!O$27</f>
        <v>4</v>
      </c>
      <c r="K27" s="5">
        <f>score!P$27</f>
        <v>3</v>
      </c>
      <c r="L27" s="5">
        <f>score!Q$27</f>
        <v>4</v>
      </c>
      <c r="M27" s="5">
        <f>score!R$27</f>
        <v>3</v>
      </c>
      <c r="N27" s="5">
        <f>score!S$27</f>
        <v>3</v>
      </c>
      <c r="O27" s="5">
        <f>score!T$27</f>
        <v>4</v>
      </c>
      <c r="P27" s="5">
        <f>score!U$27</f>
        <v>4</v>
      </c>
      <c r="Q27" s="5">
        <f>score!V$27</f>
        <v>4</v>
      </c>
      <c r="R27" s="5">
        <f>score!W$27</f>
        <v>3</v>
      </c>
      <c r="S27" s="5">
        <f>score!X$27</f>
        <v>4</v>
      </c>
      <c r="T27" s="5">
        <f>score!Y$27</f>
        <v>3</v>
      </c>
      <c r="U27" s="6">
        <f>SUM(C27:T27)</f>
        <v>64</v>
      </c>
      <c r="V27" s="70" t="s">
        <v>32</v>
      </c>
      <c r="W27" s="72"/>
      <c r="X27" s="66"/>
      <c r="Y27" s="66"/>
      <c r="Z27" s="66"/>
      <c r="AA27" s="67"/>
      <c r="AB27" s="67"/>
      <c r="AC27" s="67"/>
      <c r="AD27" s="67"/>
    </row>
  </sheetData>
  <sheetProtection algorithmName="SHA-512" hashValue="zWgmfYA/TRzSKVnheZcW//WPrXh4NTVrRKlnin/T1DPYmBn+6YSpz+F92gkXrzVkE3omaOgpgH8mr0scW+4O/A==" saltValue="G97Ap2Z28d7VQGQ3DLgU7A==" spinCount="100000" sheet="1" objects="1" scenarios="1" selectLockedCells="1"/>
  <sortState ref="B7:AH30">
    <sortCondition ref="V7:V30"/>
  </sortState>
  <mergeCells count="27">
    <mergeCell ref="AB5:AB6"/>
    <mergeCell ref="AD5:AD6"/>
    <mergeCell ref="R5:R6"/>
    <mergeCell ref="S5:S6"/>
    <mergeCell ref="T5:T6"/>
    <mergeCell ref="U5:U6"/>
    <mergeCell ref="X5:X6"/>
    <mergeCell ref="Z5:Z6"/>
    <mergeCell ref="V5:V6"/>
    <mergeCell ref="B5:B6"/>
    <mergeCell ref="C5:C6"/>
    <mergeCell ref="D5:D6"/>
    <mergeCell ref="E5:E6"/>
    <mergeCell ref="F5:F6"/>
    <mergeCell ref="O5:O6"/>
    <mergeCell ref="C2:T2"/>
    <mergeCell ref="C4:T4"/>
    <mergeCell ref="G5:G6"/>
    <mergeCell ref="H5:H6"/>
    <mergeCell ref="I5:I6"/>
    <mergeCell ref="J5:J6"/>
    <mergeCell ref="K5:K6"/>
    <mergeCell ref="L5:L6"/>
    <mergeCell ref="M5:M6"/>
    <mergeCell ref="N5:N6"/>
    <mergeCell ref="P5:P6"/>
    <mergeCell ref="Q5:Q6"/>
  </mergeCells>
  <conditionalFormatting sqref="U7:U26">
    <cfRule type="cellIs" dxfId="41" priority="608" operator="equal">
      <formula>0</formula>
    </cfRule>
  </conditionalFormatting>
  <conditionalFormatting sqref="C7:C14 C16:C26">
    <cfRule type="cellIs" dxfId="40" priority="55" operator="greaterThan">
      <formula>$C$27+1</formula>
    </cfRule>
    <cfRule type="cellIs" dxfId="39" priority="56" operator="equal">
      <formula>$C$27+1</formula>
    </cfRule>
    <cfRule type="cellIs" dxfId="38" priority="57" operator="equal">
      <formula>$C$27-1</formula>
    </cfRule>
    <cfRule type="cellIs" dxfId="37" priority="58" operator="equal">
      <formula>$C$27-2</formula>
    </cfRule>
  </conditionalFormatting>
  <conditionalFormatting sqref="D7:D14 D16:D26">
    <cfRule type="cellIs" dxfId="36" priority="47" operator="greaterThan">
      <formula>D$27+1</formula>
    </cfRule>
    <cfRule type="cellIs" dxfId="35" priority="48" operator="equal">
      <formula>D$27+1</formula>
    </cfRule>
    <cfRule type="cellIs" dxfId="34" priority="49" operator="equal">
      <formula>D$27-1</formula>
    </cfRule>
    <cfRule type="cellIs" dxfId="33" priority="50" operator="equal">
      <formula>D$27-2</formula>
    </cfRule>
  </conditionalFormatting>
  <conditionalFormatting sqref="E7:E14 E16:E26">
    <cfRule type="cellIs" dxfId="32" priority="31" operator="greaterThan">
      <formula>E$27+1</formula>
    </cfRule>
    <cfRule type="cellIs" dxfId="31" priority="32" operator="equal">
      <formula>E$27+1</formula>
    </cfRule>
    <cfRule type="cellIs" dxfId="30" priority="33" operator="equal">
      <formula>E$27-1</formula>
    </cfRule>
    <cfRule type="cellIs" dxfId="29" priority="34" operator="equal">
      <formula>E$27-2</formula>
    </cfRule>
  </conditionalFormatting>
  <conditionalFormatting sqref="F7:F26">
    <cfRule type="cellIs" dxfId="28" priority="27" operator="greaterThan">
      <formula>F$27+1</formula>
    </cfRule>
    <cfRule type="cellIs" dxfId="27" priority="28" operator="equal">
      <formula>F$27+1</formula>
    </cfRule>
    <cfRule type="cellIs" dxfId="26" priority="29" operator="equal">
      <formula>F$27-1</formula>
    </cfRule>
    <cfRule type="cellIs" dxfId="25" priority="30" operator="equal">
      <formula>F$27-2</formula>
    </cfRule>
  </conditionalFormatting>
  <conditionalFormatting sqref="G7:T26">
    <cfRule type="cellIs" dxfId="24" priority="23" operator="greaterThan">
      <formula>G$27+1</formula>
    </cfRule>
    <cfRule type="cellIs" dxfId="23" priority="24" operator="equal">
      <formula>G$27+1</formula>
    </cfRule>
    <cfRule type="cellIs" dxfId="22" priority="25" operator="equal">
      <formula>G$27-1</formula>
    </cfRule>
    <cfRule type="cellIs" dxfId="21" priority="26" operator="equal">
      <formula>G$27-2</formula>
    </cfRule>
  </conditionalFormatting>
  <conditionalFormatting sqref="B7:B26">
    <cfRule type="cellIs" dxfId="20" priority="21" operator="equal">
      <formula>0</formula>
    </cfRule>
  </conditionalFormatting>
  <conditionalFormatting sqref="W7:Z12 W16:Z26">
    <cfRule type="cellIs" dxfId="19" priority="20" operator="equal">
      <formula>0</formula>
    </cfRule>
  </conditionalFormatting>
  <conditionalFormatting sqref="AA7:AD12 AA15:AD26 AC14:AD14">
    <cfRule type="cellIs" dxfId="18" priority="19" operator="equal">
      <formula>0</formula>
    </cfRule>
  </conditionalFormatting>
  <conditionalFormatting sqref="V7:V26">
    <cfRule type="cellIs" dxfId="17" priority="18" operator="equal">
      <formula>-2</formula>
    </cfRule>
  </conditionalFormatting>
  <conditionalFormatting sqref="W13:Z13">
    <cfRule type="cellIs" dxfId="16" priority="17" operator="equal">
      <formula>0</formula>
    </cfRule>
  </conditionalFormatting>
  <conditionalFormatting sqref="AA13:AD13">
    <cfRule type="cellIs" dxfId="15" priority="16" operator="equal">
      <formula>0</formula>
    </cfRule>
  </conditionalFormatting>
  <conditionalFormatting sqref="W14:Z14">
    <cfRule type="cellIs" dxfId="14" priority="15" operator="equal">
      <formula>0</formula>
    </cfRule>
  </conditionalFormatting>
  <conditionalFormatting sqref="AA14:AB14">
    <cfRule type="cellIs" dxfId="13" priority="14" operator="equal">
      <formula>0</formula>
    </cfRule>
  </conditionalFormatting>
  <conditionalFormatting sqref="W15:Z15">
    <cfRule type="cellIs" dxfId="12" priority="13" operator="equal">
      <formula>0</formula>
    </cfRule>
  </conditionalFormatting>
  <conditionalFormatting sqref="C15">
    <cfRule type="cellIs" dxfId="11" priority="9" operator="greaterThan">
      <formula>$C$27+1</formula>
    </cfRule>
    <cfRule type="cellIs" dxfId="10" priority="10" operator="equal">
      <formula>$C$27+1</formula>
    </cfRule>
    <cfRule type="cellIs" dxfId="9" priority="11" operator="equal">
      <formula>$C$27-1</formula>
    </cfRule>
    <cfRule type="cellIs" dxfId="8" priority="12" operator="equal">
      <formula>$C$27-2</formula>
    </cfRule>
  </conditionalFormatting>
  <conditionalFormatting sqref="D15">
    <cfRule type="cellIs" dxfId="7" priority="5" operator="greaterThan">
      <formula>D$27+1</formula>
    </cfRule>
    <cfRule type="cellIs" dxfId="6" priority="6" operator="equal">
      <formula>D$27+1</formula>
    </cfRule>
    <cfRule type="cellIs" dxfId="5" priority="7" operator="equal">
      <formula>D$27-1</formula>
    </cfRule>
    <cfRule type="cellIs" dxfId="4" priority="8" operator="equal">
      <formula>D$27-2</formula>
    </cfRule>
  </conditionalFormatting>
  <conditionalFormatting sqref="E15">
    <cfRule type="cellIs" dxfId="3" priority="1" operator="greaterThan">
      <formula>E$27+1</formula>
    </cfRule>
    <cfRule type="cellIs" dxfId="2" priority="2" operator="equal">
      <formula>E$27+1</formula>
    </cfRule>
    <cfRule type="cellIs" dxfId="1" priority="3" operator="equal">
      <formula>E$27-1</formula>
    </cfRule>
    <cfRule type="cellIs" dxfId="0" priority="4" operator="equal">
      <formula>E$27-2</formula>
    </cfRule>
  </conditionalFormatting>
  <pageMargins left="0.12" right="0.84" top="0.75" bottom="0.48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neto</vt:lpstr>
      <vt:lpstr>bruto</vt:lpstr>
      <vt:lpstr>score</vt:lpstr>
      <vt:lpstr>vnos rezultatov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Saso</cp:lastModifiedBy>
  <cp:lastPrinted>2022-05-04T17:40:20Z</cp:lastPrinted>
  <dcterms:created xsi:type="dcterms:W3CDTF">2015-01-31T21:47:49Z</dcterms:created>
  <dcterms:modified xsi:type="dcterms:W3CDTF">2022-05-14T20:39:07Z</dcterms:modified>
</cp:coreProperties>
</file>