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D:\golf\golf 2021\"/>
    </mc:Choice>
  </mc:AlternateContent>
  <bookViews>
    <workbookView xWindow="0" yWindow="0" windowWidth="24000" windowHeight="9735" tabRatio="499" firstSheet="2" activeTab="2"/>
  </bookViews>
  <sheets>
    <sheet name="Vnos rezultatov" sheetId="5" state="hidden" r:id="rId1"/>
    <sheet name="sort" sheetId="12" state="hidden" r:id="rId2"/>
    <sheet name="Rezultati" sheetId="6" r:id="rId3"/>
    <sheet name="Bruto" sheetId="13" state="hidden" r:id="rId4"/>
    <sheet name="Neto" sheetId="9" state="hidden" r:id="rId5"/>
    <sheet name="igrišča" sheetId="10" state="hidden" r:id="rId6"/>
    <sheet name="preračuni STB" sheetId="7" state="hidden" r:id="rId7"/>
    <sheet name="Udeleženci" sheetId="11"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11" l="1"/>
  <c r="K15" i="11"/>
  <c r="J16" i="11"/>
  <c r="K16" i="11"/>
  <c r="J3" i="11"/>
  <c r="K3" i="11"/>
  <c r="J4" i="11"/>
  <c r="K4" i="11"/>
  <c r="J5" i="11"/>
  <c r="K5" i="11"/>
  <c r="J6" i="11"/>
  <c r="K6" i="11"/>
  <c r="J7" i="11"/>
  <c r="K7" i="11"/>
  <c r="J8" i="11"/>
  <c r="K8" i="11"/>
  <c r="J9" i="11"/>
  <c r="K9" i="11"/>
  <c r="J10" i="11"/>
  <c r="K10" i="11"/>
  <c r="J11" i="11"/>
  <c r="K11" i="11"/>
  <c r="J12" i="11"/>
  <c r="K12" i="11"/>
  <c r="J13" i="11"/>
  <c r="K13" i="11"/>
  <c r="E13" i="11" s="1"/>
  <c r="J14" i="11"/>
  <c r="K14" i="11"/>
  <c r="D14" i="6"/>
  <c r="E14" i="6"/>
  <c r="F14" i="6"/>
  <c r="G14" i="6"/>
  <c r="H14" i="6"/>
  <c r="I14" i="6"/>
  <c r="J14" i="6"/>
  <c r="K14" i="6"/>
  <c r="L14" i="6"/>
  <c r="M14" i="6"/>
  <c r="N14" i="6"/>
  <c r="O14" i="6"/>
  <c r="P14" i="6"/>
  <c r="Q14" i="6"/>
  <c r="R14" i="6"/>
  <c r="S14" i="6"/>
  <c r="T14" i="6"/>
  <c r="U14" i="6"/>
  <c r="D17" i="6"/>
  <c r="E17" i="6"/>
  <c r="F17" i="6"/>
  <c r="G17" i="6"/>
  <c r="H17" i="6"/>
  <c r="I17" i="6"/>
  <c r="J17" i="6"/>
  <c r="K17" i="6"/>
  <c r="L17" i="6"/>
  <c r="M17" i="6"/>
  <c r="N17" i="6"/>
  <c r="O17" i="6"/>
  <c r="P17" i="6"/>
  <c r="Q17" i="6"/>
  <c r="R17" i="6"/>
  <c r="S17" i="6"/>
  <c r="T17" i="6"/>
  <c r="U17" i="6"/>
  <c r="D12" i="6"/>
  <c r="E12" i="6"/>
  <c r="F12" i="6"/>
  <c r="G12" i="6"/>
  <c r="H12" i="6"/>
  <c r="I12" i="6"/>
  <c r="J12" i="6"/>
  <c r="K12" i="6"/>
  <c r="L12" i="6"/>
  <c r="M12" i="6"/>
  <c r="N12" i="6"/>
  <c r="O12" i="6"/>
  <c r="P12" i="6"/>
  <c r="Q12" i="6"/>
  <c r="R12" i="6"/>
  <c r="S12" i="6"/>
  <c r="T12" i="6"/>
  <c r="U12" i="6"/>
  <c r="D15" i="6"/>
  <c r="E15" i="6"/>
  <c r="F15" i="6"/>
  <c r="G15" i="6"/>
  <c r="H15" i="6"/>
  <c r="I15" i="6"/>
  <c r="J15" i="6"/>
  <c r="K15" i="6"/>
  <c r="L15" i="6"/>
  <c r="M15" i="6"/>
  <c r="N15" i="6"/>
  <c r="O15" i="6"/>
  <c r="P15" i="6"/>
  <c r="Q15" i="6"/>
  <c r="R15" i="6"/>
  <c r="S15" i="6"/>
  <c r="T15" i="6"/>
  <c r="U15" i="6"/>
  <c r="E17" i="11"/>
  <c r="E18" i="11"/>
  <c r="E19" i="11"/>
  <c r="E20" i="11"/>
  <c r="E21" i="11"/>
  <c r="E22" i="11"/>
  <c r="E23" i="11"/>
  <c r="E24" i="11"/>
  <c r="E25" i="11"/>
  <c r="E26" i="11"/>
  <c r="E27" i="11"/>
  <c r="E28" i="11"/>
  <c r="E29" i="11"/>
  <c r="E30" i="11"/>
  <c r="E31" i="11"/>
  <c r="E32" i="11"/>
  <c r="E33" i="11"/>
  <c r="E34" i="11"/>
  <c r="E52" i="11"/>
  <c r="E53" i="11"/>
  <c r="E54" i="11"/>
  <c r="E55" i="11"/>
  <c r="E56" i="11"/>
  <c r="E57" i="11"/>
  <c r="E58" i="11"/>
  <c r="E59" i="11"/>
  <c r="E60" i="11"/>
  <c r="E61" i="11"/>
  <c r="E62" i="11"/>
  <c r="E63" i="11"/>
  <c r="E64" i="11"/>
  <c r="E65" i="11"/>
  <c r="E66" i="11"/>
  <c r="J49" i="11"/>
  <c r="E49" i="11" s="1"/>
  <c r="K49" i="11"/>
  <c r="K50" i="11"/>
  <c r="J51" i="11"/>
  <c r="K51" i="11"/>
  <c r="K48" i="11"/>
  <c r="J48" i="11"/>
  <c r="E48" i="11" s="1"/>
  <c r="K47" i="11"/>
  <c r="J47" i="11"/>
  <c r="K46" i="11"/>
  <c r="J46" i="11"/>
  <c r="E46" i="11" s="1"/>
  <c r="K45" i="11"/>
  <c r="J45" i="11"/>
  <c r="K44" i="11"/>
  <c r="J44" i="11"/>
  <c r="E44" i="11" s="1"/>
  <c r="K43" i="11"/>
  <c r="J43" i="11"/>
  <c r="E43" i="11" s="1"/>
  <c r="K42" i="11"/>
  <c r="J42" i="11"/>
  <c r="E42" i="11" s="1"/>
  <c r="K41" i="11"/>
  <c r="J41" i="11"/>
  <c r="E41" i="11" s="1"/>
  <c r="K40" i="11"/>
  <c r="J40" i="11"/>
  <c r="E40" i="11" s="1"/>
  <c r="K39" i="11"/>
  <c r="J39" i="11"/>
  <c r="E39" i="11" s="1"/>
  <c r="K38" i="11"/>
  <c r="J38" i="11"/>
  <c r="E38" i="11" s="1"/>
  <c r="K37" i="11"/>
  <c r="J37" i="11"/>
  <c r="E37" i="11" s="1"/>
  <c r="K36" i="11"/>
  <c r="J36" i="11"/>
  <c r="E36" i="11" s="1"/>
  <c r="K35" i="11"/>
  <c r="J35" i="11"/>
  <c r="E35" i="11" s="1"/>
  <c r="J2" i="11"/>
  <c r="K2" i="11"/>
  <c r="E14" i="11" l="1"/>
  <c r="E12" i="11"/>
  <c r="E10" i="11"/>
  <c r="E8" i="11"/>
  <c r="E4" i="11"/>
  <c r="E51" i="11"/>
  <c r="E15" i="11"/>
  <c r="E11" i="11"/>
  <c r="E9" i="11"/>
  <c r="E7" i="11"/>
  <c r="E5" i="11"/>
  <c r="E3" i="11"/>
  <c r="E45" i="11"/>
  <c r="E47" i="11"/>
  <c r="E16" i="11"/>
  <c r="E6" i="11"/>
  <c r="E2" i="11"/>
  <c r="D2" i="6" l="1"/>
  <c r="F3" i="13"/>
  <c r="F3" i="9"/>
  <c r="AD7" i="5"/>
  <c r="AC7" i="5"/>
  <c r="C7" i="5" s="1"/>
  <c r="C7" i="7" l="1"/>
  <c r="AD8" i="5"/>
  <c r="AD9" i="5"/>
  <c r="AD10" i="5"/>
  <c r="AD11" i="5"/>
  <c r="AD12" i="5"/>
  <c r="AD13" i="5"/>
  <c r="AD14" i="5"/>
  <c r="AD15" i="5"/>
  <c r="AD16" i="5"/>
  <c r="AD17" i="5"/>
  <c r="AD18" i="5"/>
  <c r="AD19" i="5"/>
  <c r="AD20" i="5"/>
  <c r="AD21" i="5"/>
  <c r="AD22" i="5"/>
  <c r="AD23" i="5"/>
  <c r="AD24" i="5"/>
  <c r="AD25" i="5"/>
  <c r="AD26" i="5"/>
  <c r="AD27" i="5"/>
  <c r="AD28" i="5"/>
  <c r="AD29" i="5"/>
  <c r="AD30" i="5"/>
  <c r="AD31" i="5"/>
  <c r="AD32" i="5"/>
  <c r="AD33" i="5"/>
  <c r="AD34" i="5"/>
  <c r="AD35" i="5"/>
  <c r="AD36" i="5"/>
  <c r="AD37" i="5"/>
  <c r="AD38" i="5"/>
  <c r="AD39" i="5"/>
  <c r="AD40" i="5"/>
  <c r="AD41" i="5"/>
  <c r="AD42" i="5"/>
  <c r="AD43" i="5"/>
  <c r="AD44" i="5"/>
  <c r="AD45" i="5"/>
  <c r="AD46" i="5"/>
  <c r="AD47" i="5"/>
  <c r="AD48" i="5"/>
  <c r="AD49" i="5"/>
  <c r="AD50" i="5"/>
  <c r="AD51" i="5"/>
  <c r="AD52" i="5"/>
  <c r="AD53" i="5"/>
  <c r="AD54" i="5"/>
  <c r="AD55" i="5"/>
  <c r="AD56" i="5"/>
  <c r="AD57" i="5"/>
  <c r="AD58" i="5"/>
  <c r="AD59" i="5"/>
  <c r="AD60" i="5"/>
  <c r="AD61" i="5"/>
  <c r="AD62" i="5"/>
  <c r="AD63" i="5"/>
  <c r="AD64" i="5"/>
  <c r="AD65" i="5"/>
  <c r="AD66" i="5"/>
  <c r="AD67" i="5"/>
  <c r="AD68" i="5"/>
  <c r="AD69" i="5"/>
  <c r="AD70" i="5"/>
  <c r="AD71" i="5"/>
  <c r="AC8" i="5"/>
  <c r="AC9" i="5"/>
  <c r="C9" i="5" s="1"/>
  <c r="AC10" i="5"/>
  <c r="C10" i="5" s="1"/>
  <c r="AC11" i="5"/>
  <c r="AC12" i="5"/>
  <c r="AC13" i="5"/>
  <c r="AC14" i="5"/>
  <c r="AC15" i="5"/>
  <c r="AC16" i="5"/>
  <c r="AC17" i="5"/>
  <c r="AC18" i="5"/>
  <c r="AC19" i="5"/>
  <c r="AC20" i="5"/>
  <c r="AC21" i="5"/>
  <c r="AC22" i="5"/>
  <c r="AC23" i="5"/>
  <c r="C23" i="5" s="1"/>
  <c r="AC24" i="5"/>
  <c r="C24" i="5" s="1"/>
  <c r="AC25" i="5"/>
  <c r="C25" i="5" s="1"/>
  <c r="AC26" i="5"/>
  <c r="C26" i="5" s="1"/>
  <c r="AC27" i="5"/>
  <c r="C27" i="5" s="1"/>
  <c r="AC28" i="5"/>
  <c r="C28" i="5" s="1"/>
  <c r="AC29" i="5"/>
  <c r="C29" i="5" s="1"/>
  <c r="AC30" i="5"/>
  <c r="C30" i="5" s="1"/>
  <c r="AC31" i="5"/>
  <c r="C31" i="5" s="1"/>
  <c r="AC32" i="5"/>
  <c r="C32" i="5" s="1"/>
  <c r="AC33" i="5"/>
  <c r="C33" i="5" s="1"/>
  <c r="AC34" i="5"/>
  <c r="C34" i="5" s="1"/>
  <c r="AC35" i="5"/>
  <c r="C35" i="5" s="1"/>
  <c r="AC36" i="5"/>
  <c r="C36" i="5" s="1"/>
  <c r="AC37" i="5"/>
  <c r="C37" i="5" s="1"/>
  <c r="AC38" i="5"/>
  <c r="C38" i="5" s="1"/>
  <c r="AC39" i="5"/>
  <c r="C39" i="5" s="1"/>
  <c r="AC40" i="5"/>
  <c r="C40" i="5" s="1"/>
  <c r="AC41" i="5"/>
  <c r="C41" i="5" s="1"/>
  <c r="AC42" i="5"/>
  <c r="AC43" i="5"/>
  <c r="AC44" i="5"/>
  <c r="AC45" i="5"/>
  <c r="AC46" i="5"/>
  <c r="AC47" i="5"/>
  <c r="AC48" i="5"/>
  <c r="AC49" i="5"/>
  <c r="AC50" i="5"/>
  <c r="AC51" i="5"/>
  <c r="AC52" i="5"/>
  <c r="AC53" i="5"/>
  <c r="AC54" i="5"/>
  <c r="AC55" i="5"/>
  <c r="AC56" i="5"/>
  <c r="AC57" i="5"/>
  <c r="AC58" i="5"/>
  <c r="AC59" i="5"/>
  <c r="AC60" i="5"/>
  <c r="AC61" i="5"/>
  <c r="AC62" i="5"/>
  <c r="AC63" i="5"/>
  <c r="AC64" i="5"/>
  <c r="AC65" i="5"/>
  <c r="AC66" i="5"/>
  <c r="AC67" i="5"/>
  <c r="AC68" i="5"/>
  <c r="AC69" i="5"/>
  <c r="AC70" i="5"/>
  <c r="AC71" i="5"/>
  <c r="C22" i="5" l="1"/>
  <c r="H23" i="12" s="1"/>
  <c r="C21" i="5"/>
  <c r="H22" i="12" s="1"/>
  <c r="C20" i="5"/>
  <c r="H21" i="12" s="1"/>
  <c r="C19" i="5"/>
  <c r="H20" i="12" s="1"/>
  <c r="C18" i="5"/>
  <c r="H19" i="12" s="1"/>
  <c r="C17" i="5"/>
  <c r="H18" i="12" s="1"/>
  <c r="C16" i="5"/>
  <c r="H17" i="12" s="1"/>
  <c r="C15" i="5"/>
  <c r="H16" i="12" s="1"/>
  <c r="C14" i="5"/>
  <c r="H15" i="12" s="1"/>
  <c r="C13" i="5"/>
  <c r="H14" i="12" s="1"/>
  <c r="C12" i="5"/>
  <c r="H13" i="12" s="1"/>
  <c r="C11" i="5"/>
  <c r="H12" i="12" s="1"/>
  <c r="C8" i="5"/>
  <c r="H9" i="12" s="1"/>
  <c r="H11" i="12"/>
  <c r="H10" i="12"/>
  <c r="H8" i="12"/>
  <c r="I8" i="12" l="1"/>
  <c r="J8" i="12"/>
  <c r="K8" i="12"/>
  <c r="L8" i="12"/>
  <c r="M8" i="12"/>
  <c r="N8" i="12"/>
  <c r="O8" i="12"/>
  <c r="P8" i="12"/>
  <c r="Q8" i="12"/>
  <c r="R8" i="12"/>
  <c r="S8" i="12"/>
  <c r="T8" i="12"/>
  <c r="U8" i="12"/>
  <c r="V8" i="12"/>
  <c r="W8" i="12"/>
  <c r="X8" i="12"/>
  <c r="Y8" i="12"/>
  <c r="Z8" i="12"/>
  <c r="G8" i="12"/>
  <c r="AA8" i="12" l="1"/>
  <c r="F5" i="12"/>
  <c r="Z42" i="5"/>
  <c r="Z12" i="5" l="1"/>
  <c r="G10" i="12"/>
  <c r="AG10" i="12" s="1"/>
  <c r="G11" i="12"/>
  <c r="AG11" i="12" s="1"/>
  <c r="G12" i="12"/>
  <c r="AG12" i="12" s="1"/>
  <c r="Z72" i="12"/>
  <c r="Y72" i="12"/>
  <c r="X72" i="12"/>
  <c r="W72" i="12"/>
  <c r="V72" i="12"/>
  <c r="U72" i="12"/>
  <c r="T72" i="12"/>
  <c r="S72" i="12"/>
  <c r="R72" i="12"/>
  <c r="Q72" i="12"/>
  <c r="P72" i="12"/>
  <c r="O72" i="12"/>
  <c r="N72" i="12"/>
  <c r="M72" i="12"/>
  <c r="L72" i="12"/>
  <c r="K72" i="12"/>
  <c r="J72" i="12"/>
  <c r="I72" i="12"/>
  <c r="G72" i="12"/>
  <c r="AG72" i="12" s="1"/>
  <c r="F72" i="12"/>
  <c r="Z71" i="12"/>
  <c r="Y71" i="12"/>
  <c r="X71" i="12"/>
  <c r="W71" i="12"/>
  <c r="V71" i="12"/>
  <c r="U71" i="12"/>
  <c r="T71" i="12"/>
  <c r="S71" i="12"/>
  <c r="R71" i="12"/>
  <c r="Q71" i="12"/>
  <c r="P71" i="12"/>
  <c r="O71" i="12"/>
  <c r="N71" i="12"/>
  <c r="M71" i="12"/>
  <c r="L71" i="12"/>
  <c r="K71" i="12"/>
  <c r="J71" i="12"/>
  <c r="I71" i="12"/>
  <c r="G71" i="12"/>
  <c r="AG71" i="12" s="1"/>
  <c r="F71" i="12"/>
  <c r="Z70" i="12"/>
  <c r="Y70" i="12"/>
  <c r="X70" i="12"/>
  <c r="W70" i="12"/>
  <c r="V70" i="12"/>
  <c r="U70" i="12"/>
  <c r="T70" i="12"/>
  <c r="S70" i="12"/>
  <c r="R70" i="12"/>
  <c r="Q70" i="12"/>
  <c r="P70" i="12"/>
  <c r="O70" i="12"/>
  <c r="N70" i="12"/>
  <c r="M70" i="12"/>
  <c r="L70" i="12"/>
  <c r="K70" i="12"/>
  <c r="J70" i="12"/>
  <c r="I70" i="12"/>
  <c r="G70" i="12"/>
  <c r="AG70" i="12" s="1"/>
  <c r="F70" i="12"/>
  <c r="Z69" i="12"/>
  <c r="Y69" i="12"/>
  <c r="X69" i="12"/>
  <c r="W69" i="12"/>
  <c r="V69" i="12"/>
  <c r="U69" i="12"/>
  <c r="T69" i="12"/>
  <c r="S69" i="12"/>
  <c r="R69" i="12"/>
  <c r="Q69" i="12"/>
  <c r="P69" i="12"/>
  <c r="O69" i="12"/>
  <c r="N69" i="12"/>
  <c r="M69" i="12"/>
  <c r="L69" i="12"/>
  <c r="K69" i="12"/>
  <c r="J69" i="12"/>
  <c r="I69" i="12"/>
  <c r="G69" i="12"/>
  <c r="AG69" i="12" s="1"/>
  <c r="F69" i="12"/>
  <c r="Z68" i="12"/>
  <c r="Y68" i="12"/>
  <c r="X68" i="12"/>
  <c r="W68" i="12"/>
  <c r="V68" i="12"/>
  <c r="U68" i="12"/>
  <c r="T68" i="12"/>
  <c r="S68" i="12"/>
  <c r="R68" i="12"/>
  <c r="Q68" i="12"/>
  <c r="P68" i="12"/>
  <c r="O68" i="12"/>
  <c r="N68" i="12"/>
  <c r="M68" i="12"/>
  <c r="L68" i="12"/>
  <c r="K68" i="12"/>
  <c r="J68" i="12"/>
  <c r="I68" i="12"/>
  <c r="G68" i="12"/>
  <c r="AG68" i="12" s="1"/>
  <c r="F68" i="12"/>
  <c r="Z67" i="12"/>
  <c r="Y67" i="12"/>
  <c r="X67" i="12"/>
  <c r="W67" i="12"/>
  <c r="V67" i="12"/>
  <c r="U67" i="12"/>
  <c r="T67" i="12"/>
  <c r="S67" i="12"/>
  <c r="R67" i="12"/>
  <c r="Q67" i="12"/>
  <c r="P67" i="12"/>
  <c r="O67" i="12"/>
  <c r="N67" i="12"/>
  <c r="M67" i="12"/>
  <c r="L67" i="12"/>
  <c r="K67" i="12"/>
  <c r="J67" i="12"/>
  <c r="I67" i="12"/>
  <c r="G67" i="12"/>
  <c r="AG67" i="12" s="1"/>
  <c r="F67" i="12"/>
  <c r="Z66" i="12"/>
  <c r="Y66" i="12"/>
  <c r="X66" i="12"/>
  <c r="W66" i="12"/>
  <c r="V66" i="12"/>
  <c r="U66" i="12"/>
  <c r="T66" i="12"/>
  <c r="S66" i="12"/>
  <c r="R66" i="12"/>
  <c r="Q66" i="12"/>
  <c r="P66" i="12"/>
  <c r="O66" i="12"/>
  <c r="N66" i="12"/>
  <c r="M66" i="12"/>
  <c r="L66" i="12"/>
  <c r="K66" i="12"/>
  <c r="J66" i="12"/>
  <c r="I66" i="12"/>
  <c r="G66" i="12"/>
  <c r="AG66" i="12" s="1"/>
  <c r="F66" i="12"/>
  <c r="Z65" i="12"/>
  <c r="Y65" i="12"/>
  <c r="X65" i="12"/>
  <c r="W65" i="12"/>
  <c r="V65" i="12"/>
  <c r="U65" i="12"/>
  <c r="T65" i="12"/>
  <c r="S65" i="12"/>
  <c r="R65" i="12"/>
  <c r="Q65" i="12"/>
  <c r="P65" i="12"/>
  <c r="O65" i="12"/>
  <c r="N65" i="12"/>
  <c r="M65" i="12"/>
  <c r="L65" i="12"/>
  <c r="K65" i="12"/>
  <c r="J65" i="12"/>
  <c r="I65" i="12"/>
  <c r="G65" i="12"/>
  <c r="AG65" i="12" s="1"/>
  <c r="F65" i="12"/>
  <c r="Z64" i="12"/>
  <c r="Y64" i="12"/>
  <c r="X64" i="12"/>
  <c r="W64" i="12"/>
  <c r="V64" i="12"/>
  <c r="U64" i="12"/>
  <c r="T64" i="12"/>
  <c r="S64" i="12"/>
  <c r="R64" i="12"/>
  <c r="Q64" i="12"/>
  <c r="P64" i="12"/>
  <c r="O64" i="12"/>
  <c r="N64" i="12"/>
  <c r="M64" i="12"/>
  <c r="L64" i="12"/>
  <c r="K64" i="12"/>
  <c r="J64" i="12"/>
  <c r="I64" i="12"/>
  <c r="G64" i="12"/>
  <c r="AG64" i="12" s="1"/>
  <c r="F64" i="12"/>
  <c r="Z63" i="12"/>
  <c r="Y63" i="12"/>
  <c r="X63" i="12"/>
  <c r="W63" i="12"/>
  <c r="V63" i="12"/>
  <c r="U63" i="12"/>
  <c r="T63" i="12"/>
  <c r="S63" i="12"/>
  <c r="R63" i="12"/>
  <c r="Q63" i="12"/>
  <c r="P63" i="12"/>
  <c r="O63" i="12"/>
  <c r="N63" i="12"/>
  <c r="M63" i="12"/>
  <c r="L63" i="12"/>
  <c r="K63" i="12"/>
  <c r="J63" i="12"/>
  <c r="I63" i="12"/>
  <c r="G63" i="12"/>
  <c r="AG63" i="12" s="1"/>
  <c r="F63" i="12"/>
  <c r="Z62" i="12"/>
  <c r="Y62" i="12"/>
  <c r="X62" i="12"/>
  <c r="W62" i="12"/>
  <c r="V62" i="12"/>
  <c r="U62" i="12"/>
  <c r="T62" i="12"/>
  <c r="S62" i="12"/>
  <c r="R62" i="12"/>
  <c r="Q62" i="12"/>
  <c r="P62" i="12"/>
  <c r="O62" i="12"/>
  <c r="N62" i="12"/>
  <c r="M62" i="12"/>
  <c r="L62" i="12"/>
  <c r="K62" i="12"/>
  <c r="J62" i="12"/>
  <c r="I62" i="12"/>
  <c r="G62" i="12"/>
  <c r="AG62" i="12" s="1"/>
  <c r="F62" i="12"/>
  <c r="Z61" i="12"/>
  <c r="Y61" i="12"/>
  <c r="X61" i="12"/>
  <c r="W61" i="12"/>
  <c r="V61" i="12"/>
  <c r="U61" i="12"/>
  <c r="T61" i="12"/>
  <c r="S61" i="12"/>
  <c r="R61" i="12"/>
  <c r="Q61" i="12"/>
  <c r="P61" i="12"/>
  <c r="O61" i="12"/>
  <c r="N61" i="12"/>
  <c r="M61" i="12"/>
  <c r="L61" i="12"/>
  <c r="K61" i="12"/>
  <c r="J61" i="12"/>
  <c r="I61" i="12"/>
  <c r="G61" i="12"/>
  <c r="AG61" i="12" s="1"/>
  <c r="F61" i="12"/>
  <c r="Z60" i="12"/>
  <c r="Y60" i="12"/>
  <c r="X60" i="12"/>
  <c r="W60" i="12"/>
  <c r="V60" i="12"/>
  <c r="U60" i="12"/>
  <c r="T60" i="12"/>
  <c r="S60" i="12"/>
  <c r="R60" i="12"/>
  <c r="Q60" i="12"/>
  <c r="P60" i="12"/>
  <c r="O60" i="12"/>
  <c r="N60" i="12"/>
  <c r="M60" i="12"/>
  <c r="L60" i="12"/>
  <c r="K60" i="12"/>
  <c r="J60" i="12"/>
  <c r="I60" i="12"/>
  <c r="G60" i="12"/>
  <c r="AG60" i="12" s="1"/>
  <c r="F60" i="12"/>
  <c r="Z59" i="12"/>
  <c r="Y59" i="12"/>
  <c r="X59" i="12"/>
  <c r="W59" i="12"/>
  <c r="V59" i="12"/>
  <c r="U59" i="12"/>
  <c r="T59" i="12"/>
  <c r="S59" i="12"/>
  <c r="R59" i="12"/>
  <c r="Q59" i="12"/>
  <c r="P59" i="12"/>
  <c r="O59" i="12"/>
  <c r="N59" i="12"/>
  <c r="M59" i="12"/>
  <c r="L59" i="12"/>
  <c r="K59" i="12"/>
  <c r="J59" i="12"/>
  <c r="I59" i="12"/>
  <c r="G59" i="12"/>
  <c r="AG59" i="12" s="1"/>
  <c r="F59" i="12"/>
  <c r="Z58" i="12"/>
  <c r="Y58" i="12"/>
  <c r="X58" i="12"/>
  <c r="W58" i="12"/>
  <c r="V58" i="12"/>
  <c r="U58" i="12"/>
  <c r="T58" i="12"/>
  <c r="S58" i="12"/>
  <c r="R58" i="12"/>
  <c r="Q58" i="12"/>
  <c r="P58" i="12"/>
  <c r="O58" i="12"/>
  <c r="N58" i="12"/>
  <c r="M58" i="12"/>
  <c r="L58" i="12"/>
  <c r="K58" i="12"/>
  <c r="J58" i="12"/>
  <c r="I58" i="12"/>
  <c r="G58" i="12"/>
  <c r="AG58" i="12" s="1"/>
  <c r="F58" i="12"/>
  <c r="Z57" i="12"/>
  <c r="Y57" i="12"/>
  <c r="X57" i="12"/>
  <c r="W57" i="12"/>
  <c r="V57" i="12"/>
  <c r="U57" i="12"/>
  <c r="T57" i="12"/>
  <c r="S57" i="12"/>
  <c r="R57" i="12"/>
  <c r="Q57" i="12"/>
  <c r="P57" i="12"/>
  <c r="O57" i="12"/>
  <c r="N57" i="12"/>
  <c r="M57" i="12"/>
  <c r="L57" i="12"/>
  <c r="K57" i="12"/>
  <c r="J57" i="12"/>
  <c r="I57" i="12"/>
  <c r="G57" i="12"/>
  <c r="AG57" i="12" s="1"/>
  <c r="F57" i="12"/>
  <c r="Z56" i="12"/>
  <c r="Y56" i="12"/>
  <c r="X56" i="12"/>
  <c r="W56" i="12"/>
  <c r="V56" i="12"/>
  <c r="U56" i="12"/>
  <c r="T56" i="12"/>
  <c r="S56" i="12"/>
  <c r="R56" i="12"/>
  <c r="Q56" i="12"/>
  <c r="P56" i="12"/>
  <c r="O56" i="12"/>
  <c r="N56" i="12"/>
  <c r="M56" i="12"/>
  <c r="L56" i="12"/>
  <c r="K56" i="12"/>
  <c r="J56" i="12"/>
  <c r="I56" i="12"/>
  <c r="G56" i="12"/>
  <c r="AG56" i="12" s="1"/>
  <c r="F56" i="12"/>
  <c r="Z55" i="12"/>
  <c r="Y55" i="12"/>
  <c r="X55" i="12"/>
  <c r="W55" i="12"/>
  <c r="V55" i="12"/>
  <c r="U55" i="12"/>
  <c r="T55" i="12"/>
  <c r="S55" i="12"/>
  <c r="R55" i="12"/>
  <c r="Q55" i="12"/>
  <c r="P55" i="12"/>
  <c r="O55" i="12"/>
  <c r="N55" i="12"/>
  <c r="M55" i="12"/>
  <c r="L55" i="12"/>
  <c r="K55" i="12"/>
  <c r="J55" i="12"/>
  <c r="I55" i="12"/>
  <c r="G55" i="12"/>
  <c r="AG55" i="12" s="1"/>
  <c r="F55" i="12"/>
  <c r="Z54" i="12"/>
  <c r="Y54" i="12"/>
  <c r="X54" i="12"/>
  <c r="W54" i="12"/>
  <c r="V54" i="12"/>
  <c r="U54" i="12"/>
  <c r="T54" i="12"/>
  <c r="S54" i="12"/>
  <c r="R54" i="12"/>
  <c r="Q54" i="12"/>
  <c r="P54" i="12"/>
  <c r="O54" i="12"/>
  <c r="N54" i="12"/>
  <c r="M54" i="12"/>
  <c r="L54" i="12"/>
  <c r="K54" i="12"/>
  <c r="J54" i="12"/>
  <c r="I54" i="12"/>
  <c r="G54" i="12"/>
  <c r="AG54" i="12" s="1"/>
  <c r="F54" i="12"/>
  <c r="Z53" i="12"/>
  <c r="Y53" i="12"/>
  <c r="X53" i="12"/>
  <c r="W53" i="12"/>
  <c r="V53" i="12"/>
  <c r="U53" i="12"/>
  <c r="T53" i="12"/>
  <c r="S53" i="12"/>
  <c r="R53" i="12"/>
  <c r="Q53" i="12"/>
  <c r="P53" i="12"/>
  <c r="O53" i="12"/>
  <c r="N53" i="12"/>
  <c r="M53" i="12"/>
  <c r="L53" i="12"/>
  <c r="K53" i="12"/>
  <c r="J53" i="12"/>
  <c r="I53" i="12"/>
  <c r="G53" i="12"/>
  <c r="AG53" i="12" s="1"/>
  <c r="F53" i="12"/>
  <c r="Z52" i="12"/>
  <c r="Y52" i="12"/>
  <c r="X52" i="12"/>
  <c r="W52" i="12"/>
  <c r="V52" i="12"/>
  <c r="U52" i="12"/>
  <c r="T52" i="12"/>
  <c r="S52" i="12"/>
  <c r="R52" i="12"/>
  <c r="Q52" i="12"/>
  <c r="P52" i="12"/>
  <c r="O52" i="12"/>
  <c r="N52" i="12"/>
  <c r="M52" i="12"/>
  <c r="L52" i="12"/>
  <c r="K52" i="12"/>
  <c r="J52" i="12"/>
  <c r="I52" i="12"/>
  <c r="G52" i="12"/>
  <c r="AG52" i="12" s="1"/>
  <c r="F52" i="12"/>
  <c r="Z51" i="12"/>
  <c r="Y51" i="12"/>
  <c r="X51" i="12"/>
  <c r="W51" i="12"/>
  <c r="V51" i="12"/>
  <c r="U51" i="12"/>
  <c r="T51" i="12"/>
  <c r="S51" i="12"/>
  <c r="R51" i="12"/>
  <c r="Q51" i="12"/>
  <c r="P51" i="12"/>
  <c r="O51" i="12"/>
  <c r="N51" i="12"/>
  <c r="M51" i="12"/>
  <c r="L51" i="12"/>
  <c r="K51" i="12"/>
  <c r="J51" i="12"/>
  <c r="I51" i="12"/>
  <c r="G51" i="12"/>
  <c r="AG51" i="12" s="1"/>
  <c r="F51" i="12"/>
  <c r="Z50" i="12"/>
  <c r="Y50" i="12"/>
  <c r="X50" i="12"/>
  <c r="W50" i="12"/>
  <c r="V50" i="12"/>
  <c r="U50" i="12"/>
  <c r="T50" i="12"/>
  <c r="S50" i="12"/>
  <c r="R50" i="12"/>
  <c r="Q50" i="12"/>
  <c r="P50" i="12"/>
  <c r="O50" i="12"/>
  <c r="N50" i="12"/>
  <c r="M50" i="12"/>
  <c r="L50" i="12"/>
  <c r="K50" i="12"/>
  <c r="J50" i="12"/>
  <c r="I50" i="12"/>
  <c r="G50" i="12"/>
  <c r="AG50" i="12" s="1"/>
  <c r="F50" i="12"/>
  <c r="Z49" i="12"/>
  <c r="Y49" i="12"/>
  <c r="X49" i="12"/>
  <c r="W49" i="12"/>
  <c r="V49" i="12"/>
  <c r="U49" i="12"/>
  <c r="T49" i="12"/>
  <c r="S49" i="12"/>
  <c r="R49" i="12"/>
  <c r="Q49" i="12"/>
  <c r="P49" i="12"/>
  <c r="O49" i="12"/>
  <c r="N49" i="12"/>
  <c r="M49" i="12"/>
  <c r="L49" i="12"/>
  <c r="K49" i="12"/>
  <c r="J49" i="12"/>
  <c r="I49" i="12"/>
  <c r="G49" i="12"/>
  <c r="AG49" i="12" s="1"/>
  <c r="F49" i="12"/>
  <c r="Z48" i="12"/>
  <c r="Y48" i="12"/>
  <c r="X48" i="12"/>
  <c r="W48" i="12"/>
  <c r="V48" i="12"/>
  <c r="U48" i="12"/>
  <c r="T48" i="12"/>
  <c r="S48" i="12"/>
  <c r="R48" i="12"/>
  <c r="Q48" i="12"/>
  <c r="P48" i="12"/>
  <c r="O48" i="12"/>
  <c r="N48" i="12"/>
  <c r="M48" i="12"/>
  <c r="L48" i="12"/>
  <c r="K48" i="12"/>
  <c r="J48" i="12"/>
  <c r="I48" i="12"/>
  <c r="G48" i="12"/>
  <c r="AG48" i="12" s="1"/>
  <c r="F48" i="12"/>
  <c r="Z47" i="12"/>
  <c r="Y47" i="12"/>
  <c r="X47" i="12"/>
  <c r="W47" i="12"/>
  <c r="V47" i="12"/>
  <c r="U47" i="12"/>
  <c r="T47" i="12"/>
  <c r="S47" i="12"/>
  <c r="R47" i="12"/>
  <c r="Q47" i="12"/>
  <c r="P47" i="12"/>
  <c r="O47" i="12"/>
  <c r="N47" i="12"/>
  <c r="M47" i="12"/>
  <c r="L47" i="12"/>
  <c r="K47" i="12"/>
  <c r="J47" i="12"/>
  <c r="I47" i="12"/>
  <c r="G47" i="12"/>
  <c r="AG47" i="12" s="1"/>
  <c r="F47" i="12"/>
  <c r="Z46" i="12"/>
  <c r="Y46" i="12"/>
  <c r="X46" i="12"/>
  <c r="W46" i="12"/>
  <c r="V46" i="12"/>
  <c r="U46" i="12"/>
  <c r="T46" i="12"/>
  <c r="S46" i="12"/>
  <c r="R46" i="12"/>
  <c r="Q46" i="12"/>
  <c r="P46" i="12"/>
  <c r="O46" i="12"/>
  <c r="N46" i="12"/>
  <c r="M46" i="12"/>
  <c r="L46" i="12"/>
  <c r="K46" i="12"/>
  <c r="J46" i="12"/>
  <c r="I46" i="12"/>
  <c r="G46" i="12"/>
  <c r="AG46" i="12" s="1"/>
  <c r="F46" i="12"/>
  <c r="Z45" i="12"/>
  <c r="Y45" i="12"/>
  <c r="X45" i="12"/>
  <c r="W45" i="12"/>
  <c r="V45" i="12"/>
  <c r="U45" i="12"/>
  <c r="T45" i="12"/>
  <c r="S45" i="12"/>
  <c r="R45" i="12"/>
  <c r="Q45" i="12"/>
  <c r="P45" i="12"/>
  <c r="O45" i="12"/>
  <c r="N45" i="12"/>
  <c r="M45" i="12"/>
  <c r="L45" i="12"/>
  <c r="K45" i="12"/>
  <c r="J45" i="12"/>
  <c r="I45" i="12"/>
  <c r="G45" i="12"/>
  <c r="AG45" i="12" s="1"/>
  <c r="F45" i="12"/>
  <c r="Z44" i="12"/>
  <c r="Y44" i="12"/>
  <c r="X44" i="12"/>
  <c r="W44" i="12"/>
  <c r="V44" i="12"/>
  <c r="U44" i="12"/>
  <c r="T44" i="12"/>
  <c r="S44" i="12"/>
  <c r="R44" i="12"/>
  <c r="Q44" i="12"/>
  <c r="P44" i="12"/>
  <c r="O44" i="12"/>
  <c r="N44" i="12"/>
  <c r="M44" i="12"/>
  <c r="L44" i="12"/>
  <c r="K44" i="12"/>
  <c r="J44" i="12"/>
  <c r="I44" i="12"/>
  <c r="G44" i="12"/>
  <c r="AG44" i="12" s="1"/>
  <c r="F44" i="12"/>
  <c r="Z43" i="12"/>
  <c r="Y43" i="12"/>
  <c r="X43" i="12"/>
  <c r="W43" i="12"/>
  <c r="V43" i="12"/>
  <c r="U43" i="12"/>
  <c r="T43" i="12"/>
  <c r="S43" i="12"/>
  <c r="R43" i="12"/>
  <c r="Q43" i="12"/>
  <c r="P43" i="12"/>
  <c r="O43" i="12"/>
  <c r="N43" i="12"/>
  <c r="M43" i="12"/>
  <c r="L43" i="12"/>
  <c r="K43" i="12"/>
  <c r="J43" i="12"/>
  <c r="I43" i="12"/>
  <c r="G43" i="12"/>
  <c r="AG43" i="12" s="1"/>
  <c r="F43" i="12"/>
  <c r="Z42" i="12"/>
  <c r="Y42" i="12"/>
  <c r="X42" i="12"/>
  <c r="W42" i="12"/>
  <c r="V42" i="12"/>
  <c r="U42" i="12"/>
  <c r="T42" i="12"/>
  <c r="S42" i="12"/>
  <c r="R42" i="12"/>
  <c r="Q42" i="12"/>
  <c r="P42" i="12"/>
  <c r="O42" i="12"/>
  <c r="N42" i="12"/>
  <c r="M42" i="12"/>
  <c r="L42" i="12"/>
  <c r="K42" i="12"/>
  <c r="J42" i="12"/>
  <c r="I42" i="12"/>
  <c r="G42" i="12"/>
  <c r="AG42" i="12" s="1"/>
  <c r="F42" i="12"/>
  <c r="Z41" i="12"/>
  <c r="Y41" i="12"/>
  <c r="X41" i="12"/>
  <c r="W41" i="12"/>
  <c r="V41" i="12"/>
  <c r="U41" i="12"/>
  <c r="T41" i="12"/>
  <c r="S41" i="12"/>
  <c r="R41" i="12"/>
  <c r="Q41" i="12"/>
  <c r="P41" i="12"/>
  <c r="O41" i="12"/>
  <c r="N41" i="12"/>
  <c r="M41" i="12"/>
  <c r="L41" i="12"/>
  <c r="K41" i="12"/>
  <c r="J41" i="12"/>
  <c r="I41" i="12"/>
  <c r="G41" i="12"/>
  <c r="AG41" i="12" s="1"/>
  <c r="F41" i="12"/>
  <c r="Z40" i="12"/>
  <c r="Y40" i="12"/>
  <c r="X40" i="12"/>
  <c r="W40" i="12"/>
  <c r="V40" i="12"/>
  <c r="U40" i="12"/>
  <c r="T40" i="12"/>
  <c r="S40" i="12"/>
  <c r="R40" i="12"/>
  <c r="Q40" i="12"/>
  <c r="P40" i="12"/>
  <c r="O40" i="12"/>
  <c r="N40" i="12"/>
  <c r="M40" i="12"/>
  <c r="L40" i="12"/>
  <c r="K40" i="12"/>
  <c r="J40" i="12"/>
  <c r="I40" i="12"/>
  <c r="G40" i="12"/>
  <c r="AG40" i="12" s="1"/>
  <c r="F40" i="12"/>
  <c r="Z39" i="12"/>
  <c r="Y39" i="12"/>
  <c r="X39" i="12"/>
  <c r="W39" i="12"/>
  <c r="V39" i="12"/>
  <c r="U39" i="12"/>
  <c r="T39" i="12"/>
  <c r="S39" i="12"/>
  <c r="R39" i="12"/>
  <c r="Q39" i="12"/>
  <c r="P39" i="12"/>
  <c r="O39" i="12"/>
  <c r="N39" i="12"/>
  <c r="M39" i="12"/>
  <c r="L39" i="12"/>
  <c r="K39" i="12"/>
  <c r="J39" i="12"/>
  <c r="I39" i="12"/>
  <c r="G39" i="12"/>
  <c r="AG39" i="12" s="1"/>
  <c r="F39" i="12"/>
  <c r="Z38" i="12"/>
  <c r="Y38" i="12"/>
  <c r="X38" i="12"/>
  <c r="W38" i="12"/>
  <c r="V38" i="12"/>
  <c r="U38" i="12"/>
  <c r="T38" i="12"/>
  <c r="S38" i="12"/>
  <c r="R38" i="12"/>
  <c r="Q38" i="12"/>
  <c r="P38" i="12"/>
  <c r="O38" i="12"/>
  <c r="N38" i="12"/>
  <c r="M38" i="12"/>
  <c r="L38" i="12"/>
  <c r="K38" i="12"/>
  <c r="J38" i="12"/>
  <c r="I38" i="12"/>
  <c r="G38" i="12"/>
  <c r="AG38" i="12" s="1"/>
  <c r="F38" i="12"/>
  <c r="Z37" i="12"/>
  <c r="Y37" i="12"/>
  <c r="X37" i="12"/>
  <c r="W37" i="12"/>
  <c r="V37" i="12"/>
  <c r="U37" i="12"/>
  <c r="T37" i="12"/>
  <c r="S37" i="12"/>
  <c r="R37" i="12"/>
  <c r="Q37" i="12"/>
  <c r="P37" i="12"/>
  <c r="O37" i="12"/>
  <c r="N37" i="12"/>
  <c r="M37" i="12"/>
  <c r="L37" i="12"/>
  <c r="K37" i="12"/>
  <c r="J37" i="12"/>
  <c r="I37" i="12"/>
  <c r="G37" i="12"/>
  <c r="AG37" i="12" s="1"/>
  <c r="F37" i="12"/>
  <c r="Z36" i="12"/>
  <c r="Y36" i="12"/>
  <c r="X36" i="12"/>
  <c r="W36" i="12"/>
  <c r="V36" i="12"/>
  <c r="U36" i="12"/>
  <c r="T36" i="12"/>
  <c r="S36" i="12"/>
  <c r="R36" i="12"/>
  <c r="Q36" i="12"/>
  <c r="P36" i="12"/>
  <c r="O36" i="12"/>
  <c r="N36" i="12"/>
  <c r="M36" i="12"/>
  <c r="L36" i="12"/>
  <c r="K36" i="12"/>
  <c r="J36" i="12"/>
  <c r="I36" i="12"/>
  <c r="G36" i="12"/>
  <c r="AG36" i="12" s="1"/>
  <c r="F36" i="12"/>
  <c r="Z35" i="12"/>
  <c r="Y35" i="12"/>
  <c r="X35" i="12"/>
  <c r="W35" i="12"/>
  <c r="V35" i="12"/>
  <c r="U35" i="12"/>
  <c r="T35" i="12"/>
  <c r="S35" i="12"/>
  <c r="R35" i="12"/>
  <c r="Q35" i="12"/>
  <c r="P35" i="12"/>
  <c r="O35" i="12"/>
  <c r="N35" i="12"/>
  <c r="M35" i="12"/>
  <c r="L35" i="12"/>
  <c r="K35" i="12"/>
  <c r="J35" i="12"/>
  <c r="I35" i="12"/>
  <c r="G35" i="12"/>
  <c r="AG35" i="12" s="1"/>
  <c r="F35" i="12"/>
  <c r="Z34" i="12"/>
  <c r="Y34" i="12"/>
  <c r="X34" i="12"/>
  <c r="W34" i="12"/>
  <c r="V34" i="12"/>
  <c r="U34" i="12"/>
  <c r="T34" i="12"/>
  <c r="S34" i="12"/>
  <c r="R34" i="12"/>
  <c r="Q34" i="12"/>
  <c r="P34" i="12"/>
  <c r="O34" i="12"/>
  <c r="N34" i="12"/>
  <c r="M34" i="12"/>
  <c r="L34" i="12"/>
  <c r="K34" i="12"/>
  <c r="J34" i="12"/>
  <c r="I34" i="12"/>
  <c r="G34" i="12"/>
  <c r="AG34" i="12" s="1"/>
  <c r="F34" i="12"/>
  <c r="Z33" i="12"/>
  <c r="Y33" i="12"/>
  <c r="X33" i="12"/>
  <c r="W33" i="12"/>
  <c r="V33" i="12"/>
  <c r="U33" i="12"/>
  <c r="T33" i="12"/>
  <c r="S33" i="12"/>
  <c r="R33" i="12"/>
  <c r="Q33" i="12"/>
  <c r="P33" i="12"/>
  <c r="O33" i="12"/>
  <c r="N33" i="12"/>
  <c r="M33" i="12"/>
  <c r="L33" i="12"/>
  <c r="K33" i="12"/>
  <c r="J33" i="12"/>
  <c r="I33" i="12"/>
  <c r="G33" i="12"/>
  <c r="AG33" i="12" s="1"/>
  <c r="F33" i="12"/>
  <c r="Z32" i="12"/>
  <c r="Y32" i="12"/>
  <c r="X32" i="12"/>
  <c r="W32" i="12"/>
  <c r="V32" i="12"/>
  <c r="U32" i="12"/>
  <c r="T32" i="12"/>
  <c r="S32" i="12"/>
  <c r="R32" i="12"/>
  <c r="Q32" i="12"/>
  <c r="P32" i="12"/>
  <c r="O32" i="12"/>
  <c r="N32" i="12"/>
  <c r="M32" i="12"/>
  <c r="L32" i="12"/>
  <c r="K32" i="12"/>
  <c r="J32" i="12"/>
  <c r="I32" i="12"/>
  <c r="G32" i="12"/>
  <c r="AG32" i="12" s="1"/>
  <c r="F32" i="12"/>
  <c r="Z31" i="12"/>
  <c r="Y31" i="12"/>
  <c r="X31" i="12"/>
  <c r="W31" i="12"/>
  <c r="V31" i="12"/>
  <c r="U31" i="12"/>
  <c r="T31" i="12"/>
  <c r="S31" i="12"/>
  <c r="R31" i="12"/>
  <c r="Q31" i="12"/>
  <c r="P31" i="12"/>
  <c r="O31" i="12"/>
  <c r="N31" i="12"/>
  <c r="M31" i="12"/>
  <c r="L31" i="12"/>
  <c r="K31" i="12"/>
  <c r="J31" i="12"/>
  <c r="I31" i="12"/>
  <c r="G31" i="12"/>
  <c r="AG31" i="12" s="1"/>
  <c r="F31" i="12"/>
  <c r="Z30" i="12"/>
  <c r="Y30" i="12"/>
  <c r="X30" i="12"/>
  <c r="W30" i="12"/>
  <c r="V30" i="12"/>
  <c r="U30" i="12"/>
  <c r="T30" i="12"/>
  <c r="S30" i="12"/>
  <c r="R30" i="12"/>
  <c r="Q30" i="12"/>
  <c r="P30" i="12"/>
  <c r="O30" i="12"/>
  <c r="N30" i="12"/>
  <c r="M30" i="12"/>
  <c r="L30" i="12"/>
  <c r="K30" i="12"/>
  <c r="J30" i="12"/>
  <c r="I30" i="12"/>
  <c r="G30" i="12"/>
  <c r="AG30" i="12" s="1"/>
  <c r="F30" i="12"/>
  <c r="Z29" i="12"/>
  <c r="Y29" i="12"/>
  <c r="X29" i="12"/>
  <c r="W29" i="12"/>
  <c r="V29" i="12"/>
  <c r="U29" i="12"/>
  <c r="T29" i="12"/>
  <c r="S29" i="12"/>
  <c r="R29" i="12"/>
  <c r="Q29" i="12"/>
  <c r="P29" i="12"/>
  <c r="O29" i="12"/>
  <c r="N29" i="12"/>
  <c r="M29" i="12"/>
  <c r="L29" i="12"/>
  <c r="K29" i="12"/>
  <c r="J29" i="12"/>
  <c r="I29" i="12"/>
  <c r="G29" i="12"/>
  <c r="AG29" i="12" s="1"/>
  <c r="F29" i="12"/>
  <c r="Z28" i="12"/>
  <c r="Y28" i="12"/>
  <c r="X28" i="12"/>
  <c r="W28" i="12"/>
  <c r="V28" i="12"/>
  <c r="U28" i="12"/>
  <c r="T28" i="12"/>
  <c r="S28" i="12"/>
  <c r="R28" i="12"/>
  <c r="Q28" i="12"/>
  <c r="P28" i="12"/>
  <c r="O28" i="12"/>
  <c r="N28" i="12"/>
  <c r="M28" i="12"/>
  <c r="L28" i="12"/>
  <c r="K28" i="12"/>
  <c r="J28" i="12"/>
  <c r="I28" i="12"/>
  <c r="G28" i="12"/>
  <c r="AG28" i="12" s="1"/>
  <c r="F28" i="12"/>
  <c r="Z27" i="12"/>
  <c r="Y27" i="12"/>
  <c r="X27" i="12"/>
  <c r="W27" i="12"/>
  <c r="V27" i="12"/>
  <c r="U27" i="12"/>
  <c r="T27" i="12"/>
  <c r="S27" i="12"/>
  <c r="R27" i="12"/>
  <c r="Q27" i="12"/>
  <c r="P27" i="12"/>
  <c r="O27" i="12"/>
  <c r="N27" i="12"/>
  <c r="M27" i="12"/>
  <c r="L27" i="12"/>
  <c r="K27" i="12"/>
  <c r="J27" i="12"/>
  <c r="I27" i="12"/>
  <c r="G27" i="12"/>
  <c r="AG27" i="12" s="1"/>
  <c r="Z26" i="12"/>
  <c r="Y26" i="12"/>
  <c r="X26" i="12"/>
  <c r="W26" i="12"/>
  <c r="V26" i="12"/>
  <c r="U26" i="12"/>
  <c r="T26" i="12"/>
  <c r="S26" i="12"/>
  <c r="R26" i="12"/>
  <c r="Q26" i="12"/>
  <c r="P26" i="12"/>
  <c r="O26" i="12"/>
  <c r="N26" i="12"/>
  <c r="M26" i="12"/>
  <c r="L26" i="12"/>
  <c r="K26" i="12"/>
  <c r="J26" i="12"/>
  <c r="I26" i="12"/>
  <c r="G26" i="12"/>
  <c r="AG26" i="12" s="1"/>
  <c r="Z25" i="12"/>
  <c r="Y25" i="12"/>
  <c r="X25" i="12"/>
  <c r="W25" i="12"/>
  <c r="V25" i="12"/>
  <c r="U25" i="12"/>
  <c r="T25" i="12"/>
  <c r="S25" i="12"/>
  <c r="R25" i="12"/>
  <c r="Q25" i="12"/>
  <c r="P25" i="12"/>
  <c r="O25" i="12"/>
  <c r="N25" i="12"/>
  <c r="M25" i="12"/>
  <c r="L25" i="12"/>
  <c r="K25" i="12"/>
  <c r="J25" i="12"/>
  <c r="I25" i="12"/>
  <c r="G25" i="12"/>
  <c r="AG25" i="12" s="1"/>
  <c r="Z24" i="12"/>
  <c r="Y24" i="12"/>
  <c r="X24" i="12"/>
  <c r="W24" i="12"/>
  <c r="V24" i="12"/>
  <c r="U24" i="12"/>
  <c r="T24" i="12"/>
  <c r="S24" i="12"/>
  <c r="R24" i="12"/>
  <c r="Q24" i="12"/>
  <c r="P24" i="12"/>
  <c r="O24" i="12"/>
  <c r="N24" i="12"/>
  <c r="M24" i="12"/>
  <c r="L24" i="12"/>
  <c r="K24" i="12"/>
  <c r="J24" i="12"/>
  <c r="I24" i="12"/>
  <c r="G24" i="12"/>
  <c r="AG24" i="12" s="1"/>
  <c r="Z23" i="12"/>
  <c r="Y23" i="12"/>
  <c r="X23" i="12"/>
  <c r="W23" i="12"/>
  <c r="V23" i="12"/>
  <c r="U23" i="12"/>
  <c r="T23" i="12"/>
  <c r="S23" i="12"/>
  <c r="R23" i="12"/>
  <c r="Q23" i="12"/>
  <c r="P23" i="12"/>
  <c r="O23" i="12"/>
  <c r="N23" i="12"/>
  <c r="M23" i="12"/>
  <c r="L23" i="12"/>
  <c r="K23" i="12"/>
  <c r="J23" i="12"/>
  <c r="I23" i="12"/>
  <c r="G23" i="12"/>
  <c r="AG23" i="12" s="1"/>
  <c r="Z22" i="12"/>
  <c r="Y22" i="12"/>
  <c r="X22" i="12"/>
  <c r="W22" i="12"/>
  <c r="V22" i="12"/>
  <c r="U22" i="12"/>
  <c r="T22" i="12"/>
  <c r="S22" i="12"/>
  <c r="R22" i="12"/>
  <c r="Q22" i="12"/>
  <c r="P22" i="12"/>
  <c r="O22" i="12"/>
  <c r="N22" i="12"/>
  <c r="M22" i="12"/>
  <c r="L22" i="12"/>
  <c r="K22" i="12"/>
  <c r="J22" i="12"/>
  <c r="I22" i="12"/>
  <c r="G22" i="12"/>
  <c r="AG22" i="12" s="1"/>
  <c r="Z21" i="12"/>
  <c r="Y21" i="12"/>
  <c r="X21" i="12"/>
  <c r="W21" i="12"/>
  <c r="V21" i="12"/>
  <c r="U21" i="12"/>
  <c r="T21" i="12"/>
  <c r="S21" i="12"/>
  <c r="R21" i="12"/>
  <c r="Q21" i="12"/>
  <c r="P21" i="12"/>
  <c r="O21" i="12"/>
  <c r="N21" i="12"/>
  <c r="M21" i="12"/>
  <c r="L21" i="12"/>
  <c r="K21" i="12"/>
  <c r="J21" i="12"/>
  <c r="I21" i="12"/>
  <c r="G21" i="12"/>
  <c r="AG21" i="12" s="1"/>
  <c r="Z20" i="12"/>
  <c r="Y20" i="12"/>
  <c r="X20" i="12"/>
  <c r="W20" i="12"/>
  <c r="V20" i="12"/>
  <c r="U20" i="12"/>
  <c r="T20" i="12"/>
  <c r="S20" i="12"/>
  <c r="R20" i="12"/>
  <c r="Q20" i="12"/>
  <c r="P20" i="12"/>
  <c r="O20" i="12"/>
  <c r="N20" i="12"/>
  <c r="M20" i="12"/>
  <c r="L20" i="12"/>
  <c r="K20" i="12"/>
  <c r="J20" i="12"/>
  <c r="I20" i="12"/>
  <c r="G20" i="12"/>
  <c r="AG20" i="12" s="1"/>
  <c r="Z19" i="12"/>
  <c r="Y19" i="12"/>
  <c r="X19" i="12"/>
  <c r="W19" i="12"/>
  <c r="V19" i="12"/>
  <c r="U19" i="12"/>
  <c r="T19" i="12"/>
  <c r="S19" i="12"/>
  <c r="R19" i="12"/>
  <c r="Q19" i="12"/>
  <c r="P19" i="12"/>
  <c r="O19" i="12"/>
  <c r="N19" i="12"/>
  <c r="M19" i="12"/>
  <c r="L19" i="12"/>
  <c r="K19" i="12"/>
  <c r="J19" i="12"/>
  <c r="I19" i="12"/>
  <c r="G19" i="12"/>
  <c r="AG19" i="12" s="1"/>
  <c r="Z18" i="12"/>
  <c r="Y18" i="12"/>
  <c r="X18" i="12"/>
  <c r="W18" i="12"/>
  <c r="V18" i="12"/>
  <c r="U18" i="12"/>
  <c r="T18" i="12"/>
  <c r="S18" i="12"/>
  <c r="R18" i="12"/>
  <c r="Q18" i="12"/>
  <c r="P18" i="12"/>
  <c r="O18" i="12"/>
  <c r="N18" i="12"/>
  <c r="M18" i="12"/>
  <c r="L18" i="12"/>
  <c r="K18" i="12"/>
  <c r="J18" i="12"/>
  <c r="I18" i="12"/>
  <c r="G18" i="12"/>
  <c r="AG18" i="12" s="1"/>
  <c r="Z17" i="12"/>
  <c r="Y17" i="12"/>
  <c r="X17" i="12"/>
  <c r="W17" i="12"/>
  <c r="V17" i="12"/>
  <c r="U17" i="12"/>
  <c r="T17" i="12"/>
  <c r="S17" i="12"/>
  <c r="R17" i="12"/>
  <c r="Q17" i="12"/>
  <c r="P17" i="12"/>
  <c r="O17" i="12"/>
  <c r="N17" i="12"/>
  <c r="M17" i="12"/>
  <c r="L17" i="12"/>
  <c r="K17" i="12"/>
  <c r="J17" i="12"/>
  <c r="I17" i="12"/>
  <c r="G17" i="12"/>
  <c r="AG17" i="12" s="1"/>
  <c r="Z16" i="12"/>
  <c r="Y16" i="12"/>
  <c r="X16" i="12"/>
  <c r="W16" i="12"/>
  <c r="V16" i="12"/>
  <c r="U16" i="12"/>
  <c r="T16" i="12"/>
  <c r="S16" i="12"/>
  <c r="R16" i="12"/>
  <c r="Q16" i="12"/>
  <c r="P16" i="12"/>
  <c r="O16" i="12"/>
  <c r="N16" i="12"/>
  <c r="M16" i="12"/>
  <c r="L16" i="12"/>
  <c r="K16" i="12"/>
  <c r="J16" i="12"/>
  <c r="I16" i="12"/>
  <c r="G16" i="12"/>
  <c r="AG16" i="12" s="1"/>
  <c r="Z15" i="12"/>
  <c r="Y15" i="12"/>
  <c r="X15" i="12"/>
  <c r="W15" i="12"/>
  <c r="V15" i="12"/>
  <c r="U15" i="12"/>
  <c r="T15" i="12"/>
  <c r="S15" i="12"/>
  <c r="R15" i="12"/>
  <c r="Q15" i="12"/>
  <c r="P15" i="12"/>
  <c r="O15" i="12"/>
  <c r="N15" i="12"/>
  <c r="M15" i="12"/>
  <c r="L15" i="12"/>
  <c r="K15" i="12"/>
  <c r="J15" i="12"/>
  <c r="I15" i="12"/>
  <c r="G15" i="12"/>
  <c r="AG15" i="12" s="1"/>
  <c r="Z14" i="12"/>
  <c r="Y14" i="12"/>
  <c r="X14" i="12"/>
  <c r="W14" i="12"/>
  <c r="V14" i="12"/>
  <c r="U14" i="12"/>
  <c r="T14" i="12"/>
  <c r="S14" i="12"/>
  <c r="R14" i="12"/>
  <c r="Q14" i="12"/>
  <c r="P14" i="12"/>
  <c r="O14" i="12"/>
  <c r="N14" i="12"/>
  <c r="M14" i="12"/>
  <c r="L14" i="12"/>
  <c r="K14" i="12"/>
  <c r="J14" i="12"/>
  <c r="I14" i="12"/>
  <c r="G14" i="12"/>
  <c r="AG14" i="12" s="1"/>
  <c r="Z13" i="12"/>
  <c r="Y13" i="12"/>
  <c r="X13" i="12"/>
  <c r="W13" i="12"/>
  <c r="V13" i="12"/>
  <c r="U13" i="12"/>
  <c r="T13" i="12"/>
  <c r="S13" i="12"/>
  <c r="R13" i="12"/>
  <c r="Q13" i="12"/>
  <c r="P13" i="12"/>
  <c r="O13" i="12"/>
  <c r="N13" i="12"/>
  <c r="M13" i="12"/>
  <c r="L13" i="12"/>
  <c r="K13" i="12"/>
  <c r="J13" i="12"/>
  <c r="I13" i="12"/>
  <c r="G13" i="12"/>
  <c r="AG13" i="12" s="1"/>
  <c r="Z12" i="12"/>
  <c r="Y12" i="12"/>
  <c r="X12" i="12"/>
  <c r="W12" i="12"/>
  <c r="V12" i="12"/>
  <c r="U12" i="12"/>
  <c r="T12" i="12"/>
  <c r="S12" i="12"/>
  <c r="R12" i="12"/>
  <c r="Q12" i="12"/>
  <c r="P12" i="12"/>
  <c r="O12" i="12"/>
  <c r="N12" i="12"/>
  <c r="M12" i="12"/>
  <c r="L12" i="12"/>
  <c r="K12" i="12"/>
  <c r="J12" i="12"/>
  <c r="I12" i="12"/>
  <c r="Z11" i="12"/>
  <c r="Y11" i="12"/>
  <c r="X11" i="12"/>
  <c r="W11" i="12"/>
  <c r="V11" i="12"/>
  <c r="U11" i="12"/>
  <c r="T11" i="12"/>
  <c r="S11" i="12"/>
  <c r="R11" i="12"/>
  <c r="Q11" i="12"/>
  <c r="P11" i="12"/>
  <c r="O11" i="12"/>
  <c r="N11" i="12"/>
  <c r="M11" i="12"/>
  <c r="L11" i="12"/>
  <c r="K11" i="12"/>
  <c r="J11" i="12"/>
  <c r="I11" i="12"/>
  <c r="Z10" i="12"/>
  <c r="Y10" i="12"/>
  <c r="X10" i="12"/>
  <c r="W10" i="12"/>
  <c r="V10" i="12"/>
  <c r="U10" i="12"/>
  <c r="T10" i="12"/>
  <c r="S10" i="12"/>
  <c r="R10" i="12"/>
  <c r="Q10" i="12"/>
  <c r="P10" i="12"/>
  <c r="O10" i="12"/>
  <c r="N10" i="12"/>
  <c r="M10" i="12"/>
  <c r="L10" i="12"/>
  <c r="K10" i="12"/>
  <c r="J10" i="12"/>
  <c r="I10" i="12"/>
  <c r="Z9" i="12"/>
  <c r="Y9" i="12"/>
  <c r="X9" i="12"/>
  <c r="W9" i="12"/>
  <c r="V9" i="12"/>
  <c r="U9" i="12"/>
  <c r="T9" i="12"/>
  <c r="S9" i="12"/>
  <c r="R9" i="12"/>
  <c r="Q9" i="12"/>
  <c r="P9" i="12"/>
  <c r="O9" i="12"/>
  <c r="N9" i="12"/>
  <c r="M9" i="12"/>
  <c r="L9" i="12"/>
  <c r="K9" i="12"/>
  <c r="J9" i="12"/>
  <c r="I9" i="12"/>
  <c r="G9" i="12"/>
  <c r="AG9" i="12" s="1"/>
  <c r="AE28" i="12" l="1"/>
  <c r="AF28" i="12" s="1"/>
  <c r="AH28" i="12"/>
  <c r="AI28" i="12" s="1"/>
  <c r="AH29" i="12"/>
  <c r="AI29" i="12" s="1"/>
  <c r="AE29" i="12"/>
  <c r="AF29" i="12" s="1"/>
  <c r="AE35" i="12"/>
  <c r="AF35" i="12" s="1"/>
  <c r="AH35" i="12"/>
  <c r="AI35" i="12" s="1"/>
  <c r="AE40" i="12"/>
  <c r="AF40" i="12" s="1"/>
  <c r="AH40" i="12"/>
  <c r="AI40" i="12" s="1"/>
  <c r="AH30" i="12"/>
  <c r="AI30" i="12" s="1"/>
  <c r="AE30" i="12"/>
  <c r="AF30" i="12" s="1"/>
  <c r="AH31" i="12"/>
  <c r="AI31" i="12" s="1"/>
  <c r="AE31" i="12"/>
  <c r="AF31" i="12" s="1"/>
  <c r="AE32" i="12"/>
  <c r="AF32" i="12" s="1"/>
  <c r="AH32" i="12"/>
  <c r="AI32" i="12" s="1"/>
  <c r="AH33" i="12"/>
  <c r="AI33" i="12" s="1"/>
  <c r="AE33" i="12"/>
  <c r="AF33" i="12" s="1"/>
  <c r="AH34" i="12"/>
  <c r="AI34" i="12" s="1"/>
  <c r="AE34" i="12"/>
  <c r="AF34" i="12" s="1"/>
  <c r="AE36" i="12"/>
  <c r="AF36" i="12" s="1"/>
  <c r="AH36" i="12"/>
  <c r="AI36" i="12" s="1"/>
  <c r="AE42" i="12"/>
  <c r="AF42" i="12" s="1"/>
  <c r="AH42" i="12"/>
  <c r="AI42" i="12" s="1"/>
  <c r="AE44" i="12"/>
  <c r="AF44" i="12" s="1"/>
  <c r="AH44" i="12"/>
  <c r="AI44" i="12" s="1"/>
  <c r="AE45" i="12"/>
  <c r="AF45" i="12" s="1"/>
  <c r="AH45" i="12"/>
  <c r="AI45" i="12" s="1"/>
  <c r="AH47" i="12"/>
  <c r="AI47" i="12" s="1"/>
  <c r="AE47" i="12"/>
  <c r="AF47" i="12" s="1"/>
  <c r="AE49" i="12"/>
  <c r="AF49" i="12" s="1"/>
  <c r="AH49" i="12"/>
  <c r="AI49" i="12" s="1"/>
  <c r="AE53" i="12"/>
  <c r="AF53" i="12" s="1"/>
  <c r="AH53" i="12"/>
  <c r="AI53" i="12" s="1"/>
  <c r="AH55" i="12"/>
  <c r="AI55" i="12" s="1"/>
  <c r="AE55" i="12"/>
  <c r="AF55" i="12" s="1"/>
  <c r="AE56" i="12"/>
  <c r="AF56" i="12" s="1"/>
  <c r="AH56" i="12"/>
  <c r="AI56" i="12" s="1"/>
  <c r="AH58" i="12"/>
  <c r="AI58" i="12" s="1"/>
  <c r="AE58" i="12"/>
  <c r="AF58" i="12" s="1"/>
  <c r="AH59" i="12"/>
  <c r="AI59" i="12" s="1"/>
  <c r="AE59" i="12"/>
  <c r="AF59" i="12" s="1"/>
  <c r="AH62" i="12"/>
  <c r="AI62" i="12" s="1"/>
  <c r="AE62" i="12"/>
  <c r="AF62" i="12" s="1"/>
  <c r="AH63" i="12"/>
  <c r="AI63" i="12" s="1"/>
  <c r="AE63" i="12"/>
  <c r="AF63" i="12" s="1"/>
  <c r="AH67" i="12"/>
  <c r="AI67" i="12" s="1"/>
  <c r="AE67" i="12"/>
  <c r="AF67" i="12" s="1"/>
  <c r="AE69" i="12"/>
  <c r="AF69" i="12" s="1"/>
  <c r="AH69" i="12"/>
  <c r="AI69" i="12" s="1"/>
  <c r="AH71" i="12"/>
  <c r="AI71" i="12" s="1"/>
  <c r="AE71" i="12"/>
  <c r="AF71" i="12" s="1"/>
  <c r="AE72" i="12"/>
  <c r="AF72" i="12" s="1"/>
  <c r="AH72" i="12"/>
  <c r="AI72" i="12" s="1"/>
  <c r="AE41" i="12"/>
  <c r="AF41" i="12" s="1"/>
  <c r="AH41" i="12"/>
  <c r="AI41" i="12" s="1"/>
  <c r="AH43" i="12"/>
  <c r="AI43" i="12" s="1"/>
  <c r="AE43" i="12"/>
  <c r="AF43" i="12" s="1"/>
  <c r="AE46" i="12"/>
  <c r="AF46" i="12" s="1"/>
  <c r="AH46" i="12"/>
  <c r="AI46" i="12" s="1"/>
  <c r="AE48" i="12"/>
  <c r="AF48" i="12" s="1"/>
  <c r="AH48" i="12"/>
  <c r="AI48" i="12" s="1"/>
  <c r="AH50" i="12"/>
  <c r="AI50" i="12" s="1"/>
  <c r="AE50" i="12"/>
  <c r="AF50" i="12" s="1"/>
  <c r="AH51" i="12"/>
  <c r="AI51" i="12" s="1"/>
  <c r="AE51" i="12"/>
  <c r="AF51" i="12" s="1"/>
  <c r="AE52" i="12"/>
  <c r="AF52" i="12" s="1"/>
  <c r="AH52" i="12"/>
  <c r="AI52" i="12" s="1"/>
  <c r="AE54" i="12"/>
  <c r="AF54" i="12" s="1"/>
  <c r="AH54" i="12"/>
  <c r="AI54" i="12" s="1"/>
  <c r="AE57" i="12"/>
  <c r="AF57" i="12" s="1"/>
  <c r="AH57" i="12"/>
  <c r="AI57" i="12" s="1"/>
  <c r="AE60" i="12"/>
  <c r="AF60" i="12" s="1"/>
  <c r="AH60" i="12"/>
  <c r="AI60" i="12" s="1"/>
  <c r="AE61" i="12"/>
  <c r="AF61" i="12" s="1"/>
  <c r="AH61" i="12"/>
  <c r="AI61" i="12" s="1"/>
  <c r="AE64" i="12"/>
  <c r="AF64" i="12" s="1"/>
  <c r="AH64" i="12"/>
  <c r="AI64" i="12" s="1"/>
  <c r="AE65" i="12"/>
  <c r="AF65" i="12" s="1"/>
  <c r="AH65" i="12"/>
  <c r="AI65" i="12" s="1"/>
  <c r="AH66" i="12"/>
  <c r="AI66" i="12" s="1"/>
  <c r="AE66" i="12"/>
  <c r="AF66" i="12" s="1"/>
  <c r="AE68" i="12"/>
  <c r="AF68" i="12" s="1"/>
  <c r="AH68" i="12"/>
  <c r="AI68" i="12" s="1"/>
  <c r="AE70" i="12"/>
  <c r="AF70" i="12" s="1"/>
  <c r="AH70" i="12"/>
  <c r="AI70" i="12" s="1"/>
  <c r="AA10" i="12"/>
  <c r="AA9" i="12"/>
  <c r="AE37" i="12"/>
  <c r="AF37" i="12" s="1"/>
  <c r="AH37" i="12"/>
  <c r="AI37" i="12" s="1"/>
  <c r="AE38" i="12"/>
  <c r="AF38" i="12" s="1"/>
  <c r="AH38" i="12"/>
  <c r="AI38" i="12" s="1"/>
  <c r="AE39" i="12"/>
  <c r="AF39" i="12" s="1"/>
  <c r="AH39" i="12"/>
  <c r="AI39" i="12" s="1"/>
  <c r="AA20" i="12"/>
  <c r="AA24" i="12"/>
  <c r="AA32" i="12"/>
  <c r="AA36" i="12"/>
  <c r="AA40" i="12"/>
  <c r="AA44" i="12"/>
  <c r="AA48" i="12"/>
  <c r="AA52" i="12"/>
  <c r="AA56" i="12"/>
  <c r="AA60" i="12"/>
  <c r="AA64" i="12"/>
  <c r="AA68" i="12"/>
  <c r="AA72" i="12"/>
  <c r="AA16" i="12"/>
  <c r="AA12" i="12"/>
  <c r="AA11" i="12"/>
  <c r="AA15" i="12"/>
  <c r="AA19" i="12"/>
  <c r="AA23" i="12"/>
  <c r="AA27" i="12"/>
  <c r="AA31" i="12"/>
  <c r="AA35" i="12"/>
  <c r="AA39" i="12"/>
  <c r="AA43" i="12"/>
  <c r="AA47" i="12"/>
  <c r="AA51" i="12"/>
  <c r="AA55" i="12"/>
  <c r="AA59" i="12"/>
  <c r="AA63" i="12"/>
  <c r="AA67" i="12"/>
  <c r="AA71" i="12"/>
  <c r="AA28" i="12"/>
  <c r="AA14" i="12"/>
  <c r="AA22" i="12"/>
  <c r="AA26" i="12"/>
  <c r="AA30" i="12"/>
  <c r="AA34" i="12"/>
  <c r="AA38" i="12"/>
  <c r="AA42" i="12"/>
  <c r="AA46" i="12"/>
  <c r="AA50" i="12"/>
  <c r="AA54" i="12"/>
  <c r="AA58" i="12"/>
  <c r="AA62" i="12"/>
  <c r="AA66" i="12"/>
  <c r="AA70" i="12"/>
  <c r="AA18" i="12"/>
  <c r="AA13" i="12"/>
  <c r="AA17" i="12"/>
  <c r="AA21" i="12"/>
  <c r="AA25" i="12"/>
  <c r="AA29" i="12"/>
  <c r="AA33" i="12"/>
  <c r="AA37" i="12"/>
  <c r="AA41" i="12"/>
  <c r="AA45" i="12"/>
  <c r="AA49" i="12"/>
  <c r="AA53" i="12"/>
  <c r="AA57" i="12"/>
  <c r="AA61" i="12"/>
  <c r="AA65" i="12"/>
  <c r="AA69" i="12"/>
  <c r="AA72" i="5" l="1"/>
  <c r="C56" i="6" l="1"/>
  <c r="B55" i="6" l="1"/>
  <c r="D55" i="6"/>
  <c r="E55" i="6"/>
  <c r="F55" i="6"/>
  <c r="G55" i="6"/>
  <c r="H55" i="6"/>
  <c r="I55" i="6"/>
  <c r="J55" i="6"/>
  <c r="K55" i="6"/>
  <c r="L55" i="6"/>
  <c r="M55" i="6"/>
  <c r="N55" i="6"/>
  <c r="O55" i="6"/>
  <c r="P55" i="6"/>
  <c r="Q55" i="6"/>
  <c r="R55" i="6"/>
  <c r="S55" i="6"/>
  <c r="T55" i="6"/>
  <c r="U55" i="6"/>
  <c r="Z49" i="5" l="1"/>
  <c r="C47" i="6"/>
  <c r="AM7" i="5"/>
  <c r="AM6" i="5"/>
  <c r="AM8" i="5"/>
  <c r="D41" i="6"/>
  <c r="E41" i="6"/>
  <c r="F41" i="6"/>
  <c r="G41" i="6"/>
  <c r="H41" i="6"/>
  <c r="I41" i="6"/>
  <c r="J41" i="6"/>
  <c r="K41" i="6"/>
  <c r="L41" i="6"/>
  <c r="M41" i="6"/>
  <c r="N41" i="6"/>
  <c r="O41" i="6"/>
  <c r="P41" i="6"/>
  <c r="Q41" i="6"/>
  <c r="R41" i="6"/>
  <c r="S41" i="6"/>
  <c r="T41" i="6"/>
  <c r="U41" i="6"/>
  <c r="D42" i="6"/>
  <c r="E42" i="6"/>
  <c r="F42" i="6"/>
  <c r="G42" i="6"/>
  <c r="H42" i="6"/>
  <c r="I42" i="6"/>
  <c r="J42" i="6"/>
  <c r="K42" i="6"/>
  <c r="L42" i="6"/>
  <c r="M42" i="6"/>
  <c r="N42" i="6"/>
  <c r="O42" i="6"/>
  <c r="P42" i="6"/>
  <c r="Q42" i="6"/>
  <c r="R42" i="6"/>
  <c r="S42" i="6"/>
  <c r="T42" i="6"/>
  <c r="U42" i="6"/>
  <c r="D43" i="6"/>
  <c r="E43" i="6"/>
  <c r="F43" i="6"/>
  <c r="G43" i="6"/>
  <c r="H43" i="6"/>
  <c r="I43" i="6"/>
  <c r="J43" i="6"/>
  <c r="K43" i="6"/>
  <c r="L43" i="6"/>
  <c r="M43" i="6"/>
  <c r="N43" i="6"/>
  <c r="O43" i="6"/>
  <c r="P43" i="6"/>
  <c r="Q43" i="6"/>
  <c r="R43" i="6"/>
  <c r="S43" i="6"/>
  <c r="T43" i="6"/>
  <c r="U43" i="6"/>
  <c r="D44" i="6"/>
  <c r="E44" i="6"/>
  <c r="F44" i="6"/>
  <c r="G44" i="6"/>
  <c r="H44" i="6"/>
  <c r="I44" i="6"/>
  <c r="J44" i="6"/>
  <c r="K44" i="6"/>
  <c r="L44" i="6"/>
  <c r="M44" i="6"/>
  <c r="N44" i="6"/>
  <c r="O44" i="6"/>
  <c r="P44" i="6"/>
  <c r="Q44" i="6"/>
  <c r="R44" i="6"/>
  <c r="S44" i="6"/>
  <c r="T44" i="6"/>
  <c r="U44" i="6"/>
  <c r="D45" i="6"/>
  <c r="E45" i="6"/>
  <c r="F45" i="6"/>
  <c r="G45" i="6"/>
  <c r="H45" i="6"/>
  <c r="I45" i="6"/>
  <c r="J45" i="6"/>
  <c r="K45" i="6"/>
  <c r="L45" i="6"/>
  <c r="M45" i="6"/>
  <c r="N45" i="6"/>
  <c r="O45" i="6"/>
  <c r="P45" i="6"/>
  <c r="Q45" i="6"/>
  <c r="R45" i="6"/>
  <c r="S45" i="6"/>
  <c r="T45" i="6"/>
  <c r="U45" i="6"/>
  <c r="D46" i="6"/>
  <c r="E46" i="6"/>
  <c r="F46" i="6"/>
  <c r="G46" i="6"/>
  <c r="H46" i="6"/>
  <c r="I46" i="6"/>
  <c r="J46" i="6"/>
  <c r="K46" i="6"/>
  <c r="L46" i="6"/>
  <c r="M46" i="6"/>
  <c r="N46" i="6"/>
  <c r="O46" i="6"/>
  <c r="P46" i="6"/>
  <c r="Q46" i="6"/>
  <c r="R46" i="6"/>
  <c r="S46" i="6"/>
  <c r="T46" i="6"/>
  <c r="U46" i="6"/>
  <c r="C41" i="6"/>
  <c r="D39" i="6"/>
  <c r="E39" i="6"/>
  <c r="F39" i="6"/>
  <c r="G39" i="6"/>
  <c r="H39" i="6"/>
  <c r="I39" i="6"/>
  <c r="J39" i="6"/>
  <c r="K39" i="6"/>
  <c r="L39" i="6"/>
  <c r="M39" i="6"/>
  <c r="N39" i="6"/>
  <c r="O39" i="6"/>
  <c r="P39" i="6"/>
  <c r="Q39" i="6"/>
  <c r="R39" i="6"/>
  <c r="S39" i="6"/>
  <c r="T39" i="6"/>
  <c r="U39" i="6"/>
  <c r="D40" i="6"/>
  <c r="E40" i="6"/>
  <c r="F40" i="6"/>
  <c r="G40" i="6"/>
  <c r="H40" i="6"/>
  <c r="I40" i="6"/>
  <c r="J40" i="6"/>
  <c r="K40" i="6"/>
  <c r="L40" i="6"/>
  <c r="M40" i="6"/>
  <c r="N40" i="6"/>
  <c r="O40" i="6"/>
  <c r="P40" i="6"/>
  <c r="Q40" i="6"/>
  <c r="R40" i="6"/>
  <c r="S40" i="6"/>
  <c r="T40" i="6"/>
  <c r="U40" i="6"/>
  <c r="C39" i="6"/>
  <c r="C40" i="6"/>
  <c r="C42" i="6"/>
  <c r="C43" i="6"/>
  <c r="C44" i="6"/>
  <c r="C50" i="6"/>
  <c r="C45" i="6"/>
  <c r="C46" i="6"/>
  <c r="C48" i="6"/>
  <c r="D48" i="6"/>
  <c r="E48" i="6"/>
  <c r="F48" i="6"/>
  <c r="G48" i="6"/>
  <c r="H48" i="6"/>
  <c r="I48" i="6"/>
  <c r="J48" i="6"/>
  <c r="K48" i="6"/>
  <c r="L48" i="6"/>
  <c r="M48" i="6"/>
  <c r="N48" i="6"/>
  <c r="O48" i="6"/>
  <c r="P48" i="6"/>
  <c r="Q48" i="6"/>
  <c r="R48" i="6"/>
  <c r="S48" i="6"/>
  <c r="T48" i="6"/>
  <c r="U48" i="6"/>
  <c r="B39" i="6"/>
  <c r="B40" i="6"/>
  <c r="B41" i="6"/>
  <c r="B42" i="6"/>
  <c r="B43" i="6"/>
  <c r="B44" i="6"/>
  <c r="B45" i="6"/>
  <c r="B46" i="6"/>
  <c r="E519" i="7"/>
  <c r="F519" i="7"/>
  <c r="G519" i="7"/>
  <c r="G521" i="7" s="1"/>
  <c r="H519" i="7"/>
  <c r="H521" i="7" s="1"/>
  <c r="I519" i="7"/>
  <c r="I521" i="7" s="1"/>
  <c r="J519" i="7"/>
  <c r="K519" i="7"/>
  <c r="K521" i="7" s="1"/>
  <c r="L519" i="7"/>
  <c r="L521" i="7" s="1"/>
  <c r="M519" i="7"/>
  <c r="M521" i="7" s="1"/>
  <c r="N519" i="7"/>
  <c r="O519" i="7"/>
  <c r="P519" i="7"/>
  <c r="P521" i="7" s="1"/>
  <c r="Q519" i="7"/>
  <c r="Q521" i="7" s="1"/>
  <c r="R519" i="7"/>
  <c r="S519" i="7"/>
  <c r="S521" i="7" s="1"/>
  <c r="T519" i="7"/>
  <c r="T521" i="7" s="1"/>
  <c r="U519" i="7"/>
  <c r="U521" i="7" s="1"/>
  <c r="D519" i="7"/>
  <c r="B519" i="7"/>
  <c r="A519" i="7"/>
  <c r="E521" i="7"/>
  <c r="E511" i="7"/>
  <c r="F511" i="7"/>
  <c r="G511" i="7"/>
  <c r="H511" i="7"/>
  <c r="I511" i="7"/>
  <c r="J511" i="7"/>
  <c r="K511" i="7"/>
  <c r="L511" i="7"/>
  <c r="M511" i="7"/>
  <c r="N511" i="7"/>
  <c r="O511" i="7"/>
  <c r="P511" i="7"/>
  <c r="Q511" i="7"/>
  <c r="R511" i="7"/>
  <c r="S511" i="7"/>
  <c r="T511" i="7"/>
  <c r="U511" i="7"/>
  <c r="D511" i="7"/>
  <c r="B511" i="7"/>
  <c r="A511" i="7"/>
  <c r="B503" i="7"/>
  <c r="E503" i="7"/>
  <c r="F503" i="7"/>
  <c r="G503" i="7"/>
  <c r="H503" i="7"/>
  <c r="I503" i="7"/>
  <c r="J503" i="7"/>
  <c r="K503" i="7"/>
  <c r="L503" i="7"/>
  <c r="M503" i="7"/>
  <c r="N503" i="7"/>
  <c r="O503" i="7"/>
  <c r="P503" i="7"/>
  <c r="Q503" i="7"/>
  <c r="R503" i="7"/>
  <c r="S503" i="7"/>
  <c r="T503" i="7"/>
  <c r="U503" i="7"/>
  <c r="D503" i="7"/>
  <c r="A503" i="7"/>
  <c r="E495" i="7"/>
  <c r="F495" i="7"/>
  <c r="G495" i="7"/>
  <c r="H495" i="7"/>
  <c r="I495" i="7"/>
  <c r="J495" i="7"/>
  <c r="K495" i="7"/>
  <c r="L495" i="7"/>
  <c r="M495" i="7"/>
  <c r="N495" i="7"/>
  <c r="O495" i="7"/>
  <c r="P495" i="7"/>
  <c r="Q495" i="7"/>
  <c r="R495" i="7"/>
  <c r="S495" i="7"/>
  <c r="T495" i="7"/>
  <c r="U495" i="7"/>
  <c r="D495" i="7"/>
  <c r="B495" i="7"/>
  <c r="A495" i="7"/>
  <c r="E487" i="7"/>
  <c r="F487" i="7"/>
  <c r="G487" i="7"/>
  <c r="H487" i="7"/>
  <c r="I487" i="7"/>
  <c r="J487" i="7"/>
  <c r="K487" i="7"/>
  <c r="L487" i="7"/>
  <c r="M487" i="7"/>
  <c r="M489" i="7" s="1"/>
  <c r="N487" i="7"/>
  <c r="N489" i="7" s="1"/>
  <c r="O487" i="7"/>
  <c r="O489" i="7" s="1"/>
  <c r="P487" i="7"/>
  <c r="P489" i="7" s="1"/>
  <c r="Q487" i="7"/>
  <c r="Q489" i="7" s="1"/>
  <c r="R487" i="7"/>
  <c r="S487" i="7"/>
  <c r="S489" i="7" s="1"/>
  <c r="T487" i="7"/>
  <c r="T489" i="7" s="1"/>
  <c r="U487" i="7"/>
  <c r="U489" i="7" s="1"/>
  <c r="D487" i="7"/>
  <c r="B487" i="7"/>
  <c r="A487" i="7"/>
  <c r="E479" i="7"/>
  <c r="F479" i="7"/>
  <c r="G479" i="7"/>
  <c r="H479" i="7"/>
  <c r="I479" i="7"/>
  <c r="J479" i="7"/>
  <c r="K479" i="7"/>
  <c r="L479" i="7"/>
  <c r="M479" i="7"/>
  <c r="N479" i="7"/>
  <c r="O479" i="7"/>
  <c r="P479" i="7"/>
  <c r="Q479" i="7"/>
  <c r="R479" i="7"/>
  <c r="S479" i="7"/>
  <c r="T479" i="7"/>
  <c r="U479" i="7"/>
  <c r="D479" i="7"/>
  <c r="B479" i="7"/>
  <c r="A479" i="7"/>
  <c r="E471" i="7"/>
  <c r="F471" i="7"/>
  <c r="G471" i="7"/>
  <c r="H471" i="7"/>
  <c r="I471" i="7"/>
  <c r="J471" i="7"/>
  <c r="K471" i="7"/>
  <c r="L471" i="7"/>
  <c r="M471" i="7"/>
  <c r="N471" i="7"/>
  <c r="O471" i="7"/>
  <c r="P471" i="7"/>
  <c r="Q471" i="7"/>
  <c r="R471" i="7"/>
  <c r="S471" i="7"/>
  <c r="T471" i="7"/>
  <c r="U471" i="7"/>
  <c r="D471" i="7"/>
  <c r="B471" i="7"/>
  <c r="A471" i="7"/>
  <c r="E463" i="7"/>
  <c r="F463" i="7"/>
  <c r="G463" i="7"/>
  <c r="H463" i="7"/>
  <c r="I463" i="7"/>
  <c r="J463" i="7"/>
  <c r="K463" i="7"/>
  <c r="L463" i="7"/>
  <c r="M463" i="7"/>
  <c r="N463" i="7"/>
  <c r="O463" i="7"/>
  <c r="P463" i="7"/>
  <c r="Q463" i="7"/>
  <c r="R463" i="7"/>
  <c r="S463" i="7"/>
  <c r="T463" i="7"/>
  <c r="U463" i="7"/>
  <c r="D463" i="7"/>
  <c r="B463" i="7"/>
  <c r="A463" i="7"/>
  <c r="E455" i="7"/>
  <c r="F455" i="7"/>
  <c r="G455" i="7"/>
  <c r="H455" i="7"/>
  <c r="I455" i="7"/>
  <c r="J455" i="7"/>
  <c r="K455" i="7"/>
  <c r="L455" i="7"/>
  <c r="M455" i="7"/>
  <c r="N455" i="7"/>
  <c r="O455" i="7"/>
  <c r="P455" i="7"/>
  <c r="Q455" i="7"/>
  <c r="R455" i="7"/>
  <c r="S455" i="7"/>
  <c r="T455" i="7"/>
  <c r="U455" i="7"/>
  <c r="D455" i="7"/>
  <c r="B455" i="7"/>
  <c r="A455" i="7"/>
  <c r="E447" i="7"/>
  <c r="F447" i="7"/>
  <c r="G447" i="7"/>
  <c r="H447" i="7"/>
  <c r="I447" i="7"/>
  <c r="J447" i="7"/>
  <c r="K447" i="7"/>
  <c r="L447" i="7"/>
  <c r="M447" i="7"/>
  <c r="N447" i="7"/>
  <c r="O447" i="7"/>
  <c r="P447" i="7"/>
  <c r="Q447" i="7"/>
  <c r="R447" i="7"/>
  <c r="S447" i="7"/>
  <c r="T447" i="7"/>
  <c r="U447" i="7"/>
  <c r="D447" i="7"/>
  <c r="B447" i="7"/>
  <c r="A447" i="7"/>
  <c r="E439" i="7"/>
  <c r="F439" i="7"/>
  <c r="G439" i="7"/>
  <c r="H439" i="7"/>
  <c r="I439" i="7"/>
  <c r="J439" i="7"/>
  <c r="K439" i="7"/>
  <c r="L439" i="7"/>
  <c r="M439" i="7"/>
  <c r="N439" i="7"/>
  <c r="O439" i="7"/>
  <c r="P439" i="7"/>
  <c r="Q439" i="7"/>
  <c r="R439" i="7"/>
  <c r="S439" i="7"/>
  <c r="T439" i="7"/>
  <c r="U439" i="7"/>
  <c r="D439" i="7"/>
  <c r="B439" i="7"/>
  <c r="A439" i="7"/>
  <c r="E431" i="7"/>
  <c r="F431" i="7"/>
  <c r="G431" i="7"/>
  <c r="H431" i="7"/>
  <c r="I431" i="7"/>
  <c r="J431" i="7"/>
  <c r="K431" i="7"/>
  <c r="L431" i="7"/>
  <c r="M431" i="7"/>
  <c r="N431" i="7"/>
  <c r="O431" i="7"/>
  <c r="P431" i="7"/>
  <c r="Q431" i="7"/>
  <c r="R431" i="7"/>
  <c r="S431" i="7"/>
  <c r="T431" i="7"/>
  <c r="U431" i="7"/>
  <c r="D431" i="7"/>
  <c r="B431" i="7"/>
  <c r="A431" i="7"/>
  <c r="E423" i="7"/>
  <c r="F423" i="7"/>
  <c r="G423" i="7"/>
  <c r="H423" i="7"/>
  <c r="I423" i="7"/>
  <c r="J423" i="7"/>
  <c r="K423" i="7"/>
  <c r="L423" i="7"/>
  <c r="M423" i="7"/>
  <c r="N423" i="7"/>
  <c r="O423" i="7"/>
  <c r="P423" i="7"/>
  <c r="Q423" i="7"/>
  <c r="R423" i="7"/>
  <c r="S423" i="7"/>
  <c r="T423" i="7"/>
  <c r="U423" i="7"/>
  <c r="D423" i="7"/>
  <c r="B423" i="7"/>
  <c r="A423" i="7"/>
  <c r="E415" i="7"/>
  <c r="F415" i="7"/>
  <c r="G415" i="7"/>
  <c r="H415" i="7"/>
  <c r="I415" i="7"/>
  <c r="J415" i="7"/>
  <c r="K415" i="7"/>
  <c r="L415" i="7"/>
  <c r="M415" i="7"/>
  <c r="N415" i="7"/>
  <c r="O415" i="7"/>
  <c r="P415" i="7"/>
  <c r="Q415" i="7"/>
  <c r="R415" i="7"/>
  <c r="S415" i="7"/>
  <c r="T415" i="7"/>
  <c r="U415" i="7"/>
  <c r="D415" i="7"/>
  <c r="B415" i="7"/>
  <c r="A415" i="7"/>
  <c r="Q407" i="7"/>
  <c r="R407" i="7"/>
  <c r="S407" i="7"/>
  <c r="T407" i="7"/>
  <c r="U407" i="7"/>
  <c r="E407" i="7"/>
  <c r="F407" i="7"/>
  <c r="G407" i="7"/>
  <c r="H407" i="7"/>
  <c r="I407" i="7"/>
  <c r="J407" i="7"/>
  <c r="K407" i="7"/>
  <c r="L407" i="7"/>
  <c r="M407" i="7"/>
  <c r="N407" i="7"/>
  <c r="O407" i="7"/>
  <c r="P407" i="7"/>
  <c r="D407" i="7"/>
  <c r="B407" i="7"/>
  <c r="A407" i="7"/>
  <c r="E399" i="7"/>
  <c r="F399" i="7"/>
  <c r="G399" i="7"/>
  <c r="H399" i="7"/>
  <c r="I399" i="7"/>
  <c r="J399" i="7"/>
  <c r="K399" i="7"/>
  <c r="L399" i="7"/>
  <c r="M399" i="7"/>
  <c r="N399" i="7"/>
  <c r="O399" i="7"/>
  <c r="P399" i="7"/>
  <c r="Q399" i="7"/>
  <c r="R399" i="7"/>
  <c r="S399" i="7"/>
  <c r="T399" i="7"/>
  <c r="U399" i="7"/>
  <c r="D399" i="7"/>
  <c r="B399" i="7"/>
  <c r="A399" i="7"/>
  <c r="E391" i="7"/>
  <c r="F391" i="7"/>
  <c r="G391" i="7"/>
  <c r="H391" i="7"/>
  <c r="I391" i="7"/>
  <c r="J391" i="7"/>
  <c r="K391" i="7"/>
  <c r="L391" i="7"/>
  <c r="M391" i="7"/>
  <c r="N391" i="7"/>
  <c r="O391" i="7"/>
  <c r="P391" i="7"/>
  <c r="Q391" i="7"/>
  <c r="R391" i="7"/>
  <c r="S391" i="7"/>
  <c r="T391" i="7"/>
  <c r="U391" i="7"/>
  <c r="D391" i="7"/>
  <c r="B391" i="7"/>
  <c r="A391" i="7"/>
  <c r="E383" i="7"/>
  <c r="F383" i="7"/>
  <c r="G383" i="7"/>
  <c r="H383" i="7"/>
  <c r="I383" i="7"/>
  <c r="J383" i="7"/>
  <c r="K383" i="7"/>
  <c r="L383" i="7"/>
  <c r="M383" i="7"/>
  <c r="N383" i="7"/>
  <c r="O383" i="7"/>
  <c r="P383" i="7"/>
  <c r="Q383" i="7"/>
  <c r="R383" i="7"/>
  <c r="S383" i="7"/>
  <c r="T383" i="7"/>
  <c r="U383" i="7"/>
  <c r="D383" i="7"/>
  <c r="B383" i="7"/>
  <c r="A383" i="7"/>
  <c r="E375" i="7"/>
  <c r="F375" i="7"/>
  <c r="G375" i="7"/>
  <c r="H375" i="7"/>
  <c r="I375" i="7"/>
  <c r="J375" i="7"/>
  <c r="K375" i="7"/>
  <c r="L375" i="7"/>
  <c r="M375" i="7"/>
  <c r="N375" i="7"/>
  <c r="O375" i="7"/>
  <c r="P375" i="7"/>
  <c r="Q375" i="7"/>
  <c r="R375" i="7"/>
  <c r="S375" i="7"/>
  <c r="T375" i="7"/>
  <c r="U375" i="7"/>
  <c r="D375" i="7"/>
  <c r="B375" i="7"/>
  <c r="A375" i="7"/>
  <c r="E367" i="7"/>
  <c r="F367" i="7"/>
  <c r="G367" i="7"/>
  <c r="H367" i="7"/>
  <c r="I367" i="7"/>
  <c r="J367" i="7"/>
  <c r="K367" i="7"/>
  <c r="L367" i="7"/>
  <c r="M367" i="7"/>
  <c r="N367" i="7"/>
  <c r="O367" i="7"/>
  <c r="P367" i="7"/>
  <c r="Q367" i="7"/>
  <c r="R367" i="7"/>
  <c r="S367" i="7"/>
  <c r="T367" i="7"/>
  <c r="U367" i="7"/>
  <c r="D367" i="7"/>
  <c r="B367" i="7"/>
  <c r="A367" i="7"/>
  <c r="E359" i="7"/>
  <c r="F359" i="7"/>
  <c r="G359" i="7"/>
  <c r="H359" i="7"/>
  <c r="I359" i="7"/>
  <c r="J359" i="7"/>
  <c r="K359" i="7"/>
  <c r="L359" i="7"/>
  <c r="M359" i="7"/>
  <c r="N359" i="7"/>
  <c r="O359" i="7"/>
  <c r="P359" i="7"/>
  <c r="Q359" i="7"/>
  <c r="R359" i="7"/>
  <c r="S359" i="7"/>
  <c r="T359" i="7"/>
  <c r="U359" i="7"/>
  <c r="D359" i="7"/>
  <c r="B359" i="7"/>
  <c r="A359" i="7"/>
  <c r="E351" i="7"/>
  <c r="F351" i="7"/>
  <c r="G351" i="7"/>
  <c r="H351" i="7"/>
  <c r="I351" i="7"/>
  <c r="J351" i="7"/>
  <c r="K351" i="7"/>
  <c r="L351" i="7"/>
  <c r="M351" i="7"/>
  <c r="N351" i="7"/>
  <c r="O351" i="7"/>
  <c r="P351" i="7"/>
  <c r="Q351" i="7"/>
  <c r="R351" i="7"/>
  <c r="S351" i="7"/>
  <c r="T351" i="7"/>
  <c r="U351" i="7"/>
  <c r="D351" i="7"/>
  <c r="B351" i="7"/>
  <c r="A351" i="7"/>
  <c r="E343" i="7"/>
  <c r="F343" i="7"/>
  <c r="G343" i="7"/>
  <c r="H343" i="7"/>
  <c r="I343" i="7"/>
  <c r="J343" i="7"/>
  <c r="K343" i="7"/>
  <c r="L343" i="7"/>
  <c r="M343" i="7"/>
  <c r="N343" i="7"/>
  <c r="O343" i="7"/>
  <c r="P343" i="7"/>
  <c r="Q343" i="7"/>
  <c r="R343" i="7"/>
  <c r="S343" i="7"/>
  <c r="T343" i="7"/>
  <c r="U343" i="7"/>
  <c r="D343" i="7"/>
  <c r="B343" i="7"/>
  <c r="A343" i="7"/>
  <c r="E335" i="7"/>
  <c r="F335" i="7"/>
  <c r="G335" i="7"/>
  <c r="H335" i="7"/>
  <c r="I335" i="7"/>
  <c r="J335" i="7"/>
  <c r="K335" i="7"/>
  <c r="L335" i="7"/>
  <c r="M335" i="7"/>
  <c r="N335" i="7"/>
  <c r="O335" i="7"/>
  <c r="P335" i="7"/>
  <c r="Q335" i="7"/>
  <c r="R335" i="7"/>
  <c r="S335" i="7"/>
  <c r="T335" i="7"/>
  <c r="U335" i="7"/>
  <c r="D335" i="7"/>
  <c r="B335" i="7"/>
  <c r="A335" i="7"/>
  <c r="E327" i="7"/>
  <c r="F327" i="7"/>
  <c r="G327" i="7"/>
  <c r="H327" i="7"/>
  <c r="I327" i="7"/>
  <c r="J327" i="7"/>
  <c r="K327" i="7"/>
  <c r="L327" i="7"/>
  <c r="M327" i="7"/>
  <c r="N327" i="7"/>
  <c r="O327" i="7"/>
  <c r="P327" i="7"/>
  <c r="Q327" i="7"/>
  <c r="R327" i="7"/>
  <c r="S327" i="7"/>
  <c r="T327" i="7"/>
  <c r="U327" i="7"/>
  <c r="D327" i="7"/>
  <c r="B327" i="7"/>
  <c r="A327" i="7"/>
  <c r="Q319" i="7"/>
  <c r="R319" i="7"/>
  <c r="S319" i="7"/>
  <c r="T319" i="7"/>
  <c r="U319" i="7"/>
  <c r="E319" i="7"/>
  <c r="F319" i="7"/>
  <c r="G319" i="7"/>
  <c r="H319" i="7"/>
  <c r="I319" i="7"/>
  <c r="J319" i="7"/>
  <c r="K319" i="7"/>
  <c r="L319" i="7"/>
  <c r="M319" i="7"/>
  <c r="N319" i="7"/>
  <c r="O319" i="7"/>
  <c r="P319" i="7"/>
  <c r="D319" i="7"/>
  <c r="B319" i="7"/>
  <c r="A319" i="7"/>
  <c r="E311" i="7"/>
  <c r="F311" i="7"/>
  <c r="G311" i="7"/>
  <c r="H311" i="7"/>
  <c r="I311" i="7"/>
  <c r="J311" i="7"/>
  <c r="K311" i="7"/>
  <c r="L311" i="7"/>
  <c r="M311" i="7"/>
  <c r="N311" i="7"/>
  <c r="O311" i="7"/>
  <c r="P311" i="7"/>
  <c r="Q311" i="7"/>
  <c r="R311" i="7"/>
  <c r="S311" i="7"/>
  <c r="T311" i="7"/>
  <c r="U311" i="7"/>
  <c r="D311" i="7"/>
  <c r="B311" i="7"/>
  <c r="A311" i="7"/>
  <c r="E303" i="7"/>
  <c r="F303" i="7"/>
  <c r="G303" i="7"/>
  <c r="H303" i="7"/>
  <c r="I303" i="7"/>
  <c r="J303" i="7"/>
  <c r="K303" i="7"/>
  <c r="L303" i="7"/>
  <c r="M303" i="7"/>
  <c r="N303" i="7"/>
  <c r="O303" i="7"/>
  <c r="P303" i="7"/>
  <c r="Q303" i="7"/>
  <c r="R303" i="7"/>
  <c r="S303" i="7"/>
  <c r="T303" i="7"/>
  <c r="U303" i="7"/>
  <c r="D303" i="7"/>
  <c r="B303" i="7"/>
  <c r="A303" i="7"/>
  <c r="E295" i="7"/>
  <c r="F295" i="7"/>
  <c r="G295" i="7"/>
  <c r="H295" i="7"/>
  <c r="I295" i="7"/>
  <c r="J295" i="7"/>
  <c r="K295" i="7"/>
  <c r="L295" i="7"/>
  <c r="M295" i="7"/>
  <c r="N295" i="7"/>
  <c r="O295" i="7"/>
  <c r="P295" i="7"/>
  <c r="Q295" i="7"/>
  <c r="R295" i="7"/>
  <c r="S295" i="7"/>
  <c r="T295" i="7"/>
  <c r="U295" i="7"/>
  <c r="D295" i="7"/>
  <c r="B295" i="7"/>
  <c r="Q287" i="7"/>
  <c r="R287" i="7"/>
  <c r="S287" i="7"/>
  <c r="T287" i="7"/>
  <c r="U287" i="7"/>
  <c r="E287" i="7"/>
  <c r="F287" i="7"/>
  <c r="G287" i="7"/>
  <c r="H287" i="7"/>
  <c r="I287" i="7"/>
  <c r="J287" i="7"/>
  <c r="K287" i="7"/>
  <c r="L287" i="7"/>
  <c r="M287" i="7"/>
  <c r="N287" i="7"/>
  <c r="O287" i="7"/>
  <c r="P287" i="7"/>
  <c r="D287" i="7"/>
  <c r="B287" i="7"/>
  <c r="F279" i="7"/>
  <c r="G279" i="7"/>
  <c r="H279" i="7"/>
  <c r="I279" i="7"/>
  <c r="J279" i="7"/>
  <c r="K279" i="7"/>
  <c r="L279" i="7"/>
  <c r="M279" i="7"/>
  <c r="N279" i="7"/>
  <c r="O279" i="7"/>
  <c r="P279" i="7"/>
  <c r="Q279" i="7"/>
  <c r="R279" i="7"/>
  <c r="S279" i="7"/>
  <c r="T279" i="7"/>
  <c r="U279" i="7"/>
  <c r="E279" i="7"/>
  <c r="D279" i="7"/>
  <c r="B279" i="7"/>
  <c r="A295" i="7"/>
  <c r="A287" i="7"/>
  <c r="A279" i="7"/>
  <c r="B33" i="11"/>
  <c r="B50" i="11"/>
  <c r="C50" i="11"/>
  <c r="J50" i="11" s="1"/>
  <c r="E50" i="11" s="1"/>
  <c r="B52" i="11"/>
  <c r="C52" i="11"/>
  <c r="B54" i="11"/>
  <c r="C54" i="11"/>
  <c r="B55" i="11"/>
  <c r="C55" i="11"/>
  <c r="B56" i="11"/>
  <c r="C56" i="11"/>
  <c r="B57" i="11"/>
  <c r="C57" i="11"/>
  <c r="B58" i="11"/>
  <c r="C58" i="11"/>
  <c r="B59" i="11"/>
  <c r="C59" i="11"/>
  <c r="B60" i="11"/>
  <c r="C60" i="11"/>
  <c r="B61" i="11"/>
  <c r="C61" i="11"/>
  <c r="B62" i="11"/>
  <c r="C62" i="11"/>
  <c r="B63" i="11"/>
  <c r="C63" i="11"/>
  <c r="B64" i="11"/>
  <c r="C64" i="11"/>
  <c r="B65" i="11"/>
  <c r="C65" i="11"/>
  <c r="B66" i="11"/>
  <c r="C66" i="11"/>
  <c r="B61" i="6"/>
  <c r="C61" i="6"/>
  <c r="D61" i="6"/>
  <c r="E61" i="6"/>
  <c r="F61" i="6"/>
  <c r="G61" i="6"/>
  <c r="H61" i="6"/>
  <c r="I61" i="6"/>
  <c r="J61" i="6"/>
  <c r="K61" i="6"/>
  <c r="L61" i="6"/>
  <c r="M61" i="6"/>
  <c r="N61" i="6"/>
  <c r="O61" i="6"/>
  <c r="P61" i="6"/>
  <c r="Q61" i="6"/>
  <c r="R61" i="6"/>
  <c r="S61" i="6"/>
  <c r="T61" i="6"/>
  <c r="U61" i="6"/>
  <c r="B62" i="6"/>
  <c r="C62" i="6"/>
  <c r="D62" i="6"/>
  <c r="E62" i="6"/>
  <c r="F62" i="6"/>
  <c r="G62" i="6"/>
  <c r="H62" i="6"/>
  <c r="I62" i="6"/>
  <c r="J62" i="6"/>
  <c r="K62" i="6"/>
  <c r="L62" i="6"/>
  <c r="M62" i="6"/>
  <c r="N62" i="6"/>
  <c r="O62" i="6"/>
  <c r="P62" i="6"/>
  <c r="Q62" i="6"/>
  <c r="R62" i="6"/>
  <c r="S62" i="6"/>
  <c r="T62" i="6"/>
  <c r="U62" i="6"/>
  <c r="B63" i="6"/>
  <c r="C63" i="6"/>
  <c r="D63" i="6"/>
  <c r="E63" i="6"/>
  <c r="F63" i="6"/>
  <c r="G63" i="6"/>
  <c r="H63" i="6"/>
  <c r="I63" i="6"/>
  <c r="J63" i="6"/>
  <c r="K63" i="6"/>
  <c r="L63" i="6"/>
  <c r="M63" i="6"/>
  <c r="N63" i="6"/>
  <c r="O63" i="6"/>
  <c r="P63" i="6"/>
  <c r="Q63" i="6"/>
  <c r="R63" i="6"/>
  <c r="S63" i="6"/>
  <c r="T63" i="6"/>
  <c r="U63" i="6"/>
  <c r="B64" i="6"/>
  <c r="C64" i="6"/>
  <c r="D64" i="6"/>
  <c r="E64" i="6"/>
  <c r="F64" i="6"/>
  <c r="G64" i="6"/>
  <c r="H64" i="6"/>
  <c r="I64" i="6"/>
  <c r="J64" i="6"/>
  <c r="K64" i="6"/>
  <c r="L64" i="6"/>
  <c r="M64" i="6"/>
  <c r="N64" i="6"/>
  <c r="O64" i="6"/>
  <c r="P64" i="6"/>
  <c r="Q64" i="6"/>
  <c r="R64" i="6"/>
  <c r="S64" i="6"/>
  <c r="T64" i="6"/>
  <c r="U64" i="6"/>
  <c r="B65" i="6"/>
  <c r="C65" i="6"/>
  <c r="D65" i="6"/>
  <c r="E65" i="6"/>
  <c r="F65" i="6"/>
  <c r="G65" i="6"/>
  <c r="H65" i="6"/>
  <c r="I65" i="6"/>
  <c r="J65" i="6"/>
  <c r="K65" i="6"/>
  <c r="L65" i="6"/>
  <c r="M65" i="6"/>
  <c r="N65" i="6"/>
  <c r="O65" i="6"/>
  <c r="P65" i="6"/>
  <c r="Q65" i="6"/>
  <c r="R65" i="6"/>
  <c r="S65" i="6"/>
  <c r="T65" i="6"/>
  <c r="U65" i="6"/>
  <c r="D60" i="6"/>
  <c r="E60" i="6"/>
  <c r="F60" i="6"/>
  <c r="G60" i="6"/>
  <c r="H60" i="6"/>
  <c r="I60" i="6"/>
  <c r="J60" i="6"/>
  <c r="K60" i="6"/>
  <c r="L60" i="6"/>
  <c r="M60" i="6"/>
  <c r="N60" i="6"/>
  <c r="O60" i="6"/>
  <c r="P60" i="6"/>
  <c r="Q60" i="6"/>
  <c r="R60" i="6"/>
  <c r="S60" i="6"/>
  <c r="T60" i="6"/>
  <c r="U60" i="6"/>
  <c r="C60" i="6"/>
  <c r="B60" i="6"/>
  <c r="D59" i="6"/>
  <c r="E59" i="6"/>
  <c r="F59" i="6"/>
  <c r="G59" i="6"/>
  <c r="H59" i="6"/>
  <c r="I59" i="6"/>
  <c r="J59" i="6"/>
  <c r="K59" i="6"/>
  <c r="L59" i="6"/>
  <c r="M59" i="6"/>
  <c r="N59" i="6"/>
  <c r="O59" i="6"/>
  <c r="P59" i="6"/>
  <c r="Q59" i="6"/>
  <c r="R59" i="6"/>
  <c r="S59" i="6"/>
  <c r="T59" i="6"/>
  <c r="U59" i="6"/>
  <c r="C59" i="6"/>
  <c r="B59" i="6"/>
  <c r="D58" i="6"/>
  <c r="E58" i="6"/>
  <c r="F58" i="6"/>
  <c r="G58" i="6"/>
  <c r="H58" i="6"/>
  <c r="I58" i="6"/>
  <c r="J58" i="6"/>
  <c r="K58" i="6"/>
  <c r="L58" i="6"/>
  <c r="M58" i="6"/>
  <c r="N58" i="6"/>
  <c r="O58" i="6"/>
  <c r="P58" i="6"/>
  <c r="Q58" i="6"/>
  <c r="R58" i="6"/>
  <c r="S58" i="6"/>
  <c r="T58" i="6"/>
  <c r="U58" i="6"/>
  <c r="C58" i="6"/>
  <c r="B58" i="6"/>
  <c r="D57" i="6"/>
  <c r="E57" i="6"/>
  <c r="F57" i="6"/>
  <c r="G57" i="6"/>
  <c r="H57" i="6"/>
  <c r="I57" i="6"/>
  <c r="J57" i="6"/>
  <c r="K57" i="6"/>
  <c r="L57" i="6"/>
  <c r="M57" i="6"/>
  <c r="N57" i="6"/>
  <c r="O57" i="6"/>
  <c r="P57" i="6"/>
  <c r="Q57" i="6"/>
  <c r="R57" i="6"/>
  <c r="S57" i="6"/>
  <c r="T57" i="6"/>
  <c r="U57" i="6"/>
  <c r="C57" i="6"/>
  <c r="B57" i="6"/>
  <c r="D56" i="6"/>
  <c r="E56" i="6"/>
  <c r="F56" i="6"/>
  <c r="G56" i="6"/>
  <c r="H56" i="6"/>
  <c r="I56" i="6"/>
  <c r="J56" i="6"/>
  <c r="K56" i="6"/>
  <c r="L56" i="6"/>
  <c r="M56" i="6"/>
  <c r="N56" i="6"/>
  <c r="O56" i="6"/>
  <c r="P56" i="6"/>
  <c r="Q56" i="6"/>
  <c r="R56" i="6"/>
  <c r="S56" i="6"/>
  <c r="T56" i="6"/>
  <c r="U56" i="6"/>
  <c r="B56" i="6"/>
  <c r="C55" i="6"/>
  <c r="D54" i="6"/>
  <c r="E54" i="6"/>
  <c r="F54" i="6"/>
  <c r="G54" i="6"/>
  <c r="H54" i="6"/>
  <c r="I54" i="6"/>
  <c r="J54" i="6"/>
  <c r="K54" i="6"/>
  <c r="L54" i="6"/>
  <c r="M54" i="6"/>
  <c r="N54" i="6"/>
  <c r="O54" i="6"/>
  <c r="P54" i="6"/>
  <c r="Q54" i="6"/>
  <c r="R54" i="6"/>
  <c r="S54" i="6"/>
  <c r="T54" i="6"/>
  <c r="U54" i="6"/>
  <c r="C54" i="6"/>
  <c r="B54" i="6"/>
  <c r="D53" i="6"/>
  <c r="E53" i="6"/>
  <c r="F53" i="6"/>
  <c r="G53" i="6"/>
  <c r="H53" i="6"/>
  <c r="I53" i="6"/>
  <c r="J53" i="6"/>
  <c r="K53" i="6"/>
  <c r="L53" i="6"/>
  <c r="M53" i="6"/>
  <c r="N53" i="6"/>
  <c r="O53" i="6"/>
  <c r="P53" i="6"/>
  <c r="Q53" i="6"/>
  <c r="R53" i="6"/>
  <c r="S53" i="6"/>
  <c r="T53" i="6"/>
  <c r="U53" i="6"/>
  <c r="C53" i="6"/>
  <c r="B53" i="6"/>
  <c r="D52" i="6"/>
  <c r="E52" i="6"/>
  <c r="F52" i="6"/>
  <c r="G52" i="6"/>
  <c r="H52" i="6"/>
  <c r="I52" i="6"/>
  <c r="J52" i="6"/>
  <c r="K52" i="6"/>
  <c r="L52" i="6"/>
  <c r="M52" i="6"/>
  <c r="N52" i="6"/>
  <c r="O52" i="6"/>
  <c r="P52" i="6"/>
  <c r="Q52" i="6"/>
  <c r="R52" i="6"/>
  <c r="S52" i="6"/>
  <c r="T52" i="6"/>
  <c r="U52" i="6"/>
  <c r="C52" i="6"/>
  <c r="B52" i="6"/>
  <c r="D51" i="6"/>
  <c r="E51" i="6"/>
  <c r="F51" i="6"/>
  <c r="G51" i="6"/>
  <c r="H51" i="6"/>
  <c r="I51" i="6"/>
  <c r="J51" i="6"/>
  <c r="K51" i="6"/>
  <c r="L51" i="6"/>
  <c r="M51" i="6"/>
  <c r="N51" i="6"/>
  <c r="O51" i="6"/>
  <c r="P51" i="6"/>
  <c r="Q51" i="6"/>
  <c r="R51" i="6"/>
  <c r="S51" i="6"/>
  <c r="T51" i="6"/>
  <c r="U51" i="6"/>
  <c r="C51" i="6"/>
  <c r="B51" i="6"/>
  <c r="D50" i="6"/>
  <c r="E50" i="6"/>
  <c r="F50" i="6"/>
  <c r="G50" i="6"/>
  <c r="H50" i="6"/>
  <c r="I50" i="6"/>
  <c r="J50" i="6"/>
  <c r="K50" i="6"/>
  <c r="L50" i="6"/>
  <c r="M50" i="6"/>
  <c r="N50" i="6"/>
  <c r="O50" i="6"/>
  <c r="P50" i="6"/>
  <c r="Q50" i="6"/>
  <c r="R50" i="6"/>
  <c r="S50" i="6"/>
  <c r="T50" i="6"/>
  <c r="U50" i="6"/>
  <c r="B50" i="6"/>
  <c r="D49" i="6"/>
  <c r="E49" i="6"/>
  <c r="F49" i="6"/>
  <c r="G49" i="6"/>
  <c r="H49" i="6"/>
  <c r="I49" i="6"/>
  <c r="J49" i="6"/>
  <c r="K49" i="6"/>
  <c r="L49" i="6"/>
  <c r="M49" i="6"/>
  <c r="N49" i="6"/>
  <c r="O49" i="6"/>
  <c r="P49" i="6"/>
  <c r="Q49" i="6"/>
  <c r="R49" i="6"/>
  <c r="S49" i="6"/>
  <c r="T49" i="6"/>
  <c r="U49" i="6"/>
  <c r="C49" i="6"/>
  <c r="B49" i="6"/>
  <c r="B48" i="6"/>
  <c r="D47" i="6"/>
  <c r="E47" i="6"/>
  <c r="F47" i="6"/>
  <c r="G47" i="6"/>
  <c r="H47" i="6"/>
  <c r="I47" i="6"/>
  <c r="J47" i="6"/>
  <c r="K47" i="6"/>
  <c r="L47" i="6"/>
  <c r="M47" i="6"/>
  <c r="N47" i="6"/>
  <c r="O47" i="6"/>
  <c r="P47" i="6"/>
  <c r="Q47" i="6"/>
  <c r="R47" i="6"/>
  <c r="S47" i="6"/>
  <c r="T47" i="6"/>
  <c r="U47" i="6"/>
  <c r="B47" i="6"/>
  <c r="Z55" i="5"/>
  <c r="Z54" i="5"/>
  <c r="AN7" i="5"/>
  <c r="AN6" i="5"/>
  <c r="AN8" i="5"/>
  <c r="Z53" i="5"/>
  <c r="Z52" i="5"/>
  <c r="Z51" i="5"/>
  <c r="Z50" i="5"/>
  <c r="Z48" i="5"/>
  <c r="Z47" i="5"/>
  <c r="Z46" i="5"/>
  <c r="Z45" i="5"/>
  <c r="Z44" i="5"/>
  <c r="Z43" i="5"/>
  <c r="Z41" i="5"/>
  <c r="Z66" i="5"/>
  <c r="Z67" i="5"/>
  <c r="U13" i="6"/>
  <c r="I6" i="5"/>
  <c r="J6" i="5"/>
  <c r="K6" i="5"/>
  <c r="L6" i="5"/>
  <c r="H6" i="7" s="1"/>
  <c r="M6" i="5"/>
  <c r="N6" i="5"/>
  <c r="J6" i="7" s="1"/>
  <c r="O6" i="5"/>
  <c r="P6" i="5"/>
  <c r="L6" i="7" s="1"/>
  <c r="Q6" i="5"/>
  <c r="R6" i="5"/>
  <c r="N6" i="7" s="1"/>
  <c r="S6" i="5"/>
  <c r="T6" i="5"/>
  <c r="U6" i="5"/>
  <c r="V6" i="5"/>
  <c r="W6" i="5"/>
  <c r="X6" i="5"/>
  <c r="T6" i="7" s="1"/>
  <c r="Y6" i="5"/>
  <c r="H6" i="5"/>
  <c r="I5" i="5"/>
  <c r="J5" i="5"/>
  <c r="J72" i="5" s="1"/>
  <c r="K5" i="5"/>
  <c r="L5" i="5"/>
  <c r="H5" i="7" s="1"/>
  <c r="M5" i="5"/>
  <c r="N5" i="5"/>
  <c r="O5" i="5"/>
  <c r="P5" i="5"/>
  <c r="Q5" i="5"/>
  <c r="M5" i="7" s="1"/>
  <c r="R5" i="5"/>
  <c r="R72" i="5" s="1"/>
  <c r="S5" i="5"/>
  <c r="S72" i="5" s="1"/>
  <c r="Q73" i="9" s="1"/>
  <c r="T5" i="5"/>
  <c r="U5" i="5"/>
  <c r="V5" i="5"/>
  <c r="W5" i="5"/>
  <c r="X5" i="5"/>
  <c r="Y5" i="5"/>
  <c r="H5" i="5"/>
  <c r="W28" i="10"/>
  <c r="W27" i="10"/>
  <c r="AN5" i="5"/>
  <c r="AM5" i="5"/>
  <c r="W22" i="10"/>
  <c r="W21" i="10"/>
  <c r="W16" i="10"/>
  <c r="W15" i="10"/>
  <c r="W10" i="10"/>
  <c r="W4" i="10"/>
  <c r="W9" i="10"/>
  <c r="W3" i="10"/>
  <c r="U10" i="6"/>
  <c r="C14" i="6"/>
  <c r="B20" i="6"/>
  <c r="F23" i="12" s="1"/>
  <c r="B21" i="6"/>
  <c r="F24" i="12" s="1"/>
  <c r="B22" i="6"/>
  <c r="F25" i="12" s="1"/>
  <c r="B23" i="6"/>
  <c r="F26" i="12" s="1"/>
  <c r="B24" i="6"/>
  <c r="F27" i="12" s="1"/>
  <c r="B25" i="6"/>
  <c r="B26" i="6"/>
  <c r="B27" i="6"/>
  <c r="B28" i="6"/>
  <c r="B29" i="6"/>
  <c r="B30" i="6"/>
  <c r="B31" i="6"/>
  <c r="B32" i="6"/>
  <c r="B33" i="6"/>
  <c r="B34" i="6"/>
  <c r="B35" i="6"/>
  <c r="B36" i="6"/>
  <c r="B37" i="6"/>
  <c r="B38" i="6"/>
  <c r="B66" i="6"/>
  <c r="B67" i="6"/>
  <c r="B68" i="6"/>
  <c r="C35" i="6"/>
  <c r="C38" i="6"/>
  <c r="C66" i="6"/>
  <c r="C67" i="6"/>
  <c r="C68" i="6"/>
  <c r="C69" i="6"/>
  <c r="B6" i="6"/>
  <c r="F22" i="12" s="1"/>
  <c r="U271" i="7"/>
  <c r="T271" i="7"/>
  <c r="S271" i="7"/>
  <c r="R271" i="7"/>
  <c r="Q271" i="7"/>
  <c r="P271" i="7"/>
  <c r="O271" i="7"/>
  <c r="N271" i="7"/>
  <c r="M271" i="7"/>
  <c r="L271" i="7"/>
  <c r="K271" i="7"/>
  <c r="J271" i="7"/>
  <c r="I271" i="7"/>
  <c r="H271" i="7"/>
  <c r="G271" i="7"/>
  <c r="F271" i="7"/>
  <c r="E271" i="7"/>
  <c r="D271" i="7"/>
  <c r="B271" i="7"/>
  <c r="A271" i="7"/>
  <c r="U263" i="7"/>
  <c r="T263" i="7"/>
  <c r="S263" i="7"/>
  <c r="R263" i="7"/>
  <c r="Q263" i="7"/>
  <c r="P263" i="7"/>
  <c r="O263" i="7"/>
  <c r="N263" i="7"/>
  <c r="M263" i="7"/>
  <c r="L263" i="7"/>
  <c r="K263" i="7"/>
  <c r="J263" i="7"/>
  <c r="I263" i="7"/>
  <c r="H263" i="7"/>
  <c r="G263" i="7"/>
  <c r="F263" i="7"/>
  <c r="E263" i="7"/>
  <c r="D263" i="7"/>
  <c r="A263" i="7"/>
  <c r="U255" i="7"/>
  <c r="T255" i="7"/>
  <c r="S255" i="7"/>
  <c r="R255" i="7"/>
  <c r="Q255" i="7"/>
  <c r="P255" i="7"/>
  <c r="O255" i="7"/>
  <c r="N255" i="7"/>
  <c r="M255" i="7"/>
  <c r="L255" i="7"/>
  <c r="K255" i="7"/>
  <c r="J255" i="7"/>
  <c r="I255" i="7"/>
  <c r="H255" i="7"/>
  <c r="G255" i="7"/>
  <c r="F255" i="7"/>
  <c r="E255" i="7"/>
  <c r="D255" i="7"/>
  <c r="A255" i="7"/>
  <c r="U247" i="7"/>
  <c r="U249" i="7" s="1"/>
  <c r="T247" i="7"/>
  <c r="S247" i="7"/>
  <c r="S249" i="7" s="1"/>
  <c r="R247" i="7"/>
  <c r="R249" i="7" s="1"/>
  <c r="Q247" i="7"/>
  <c r="Q249" i="7" s="1"/>
  <c r="P247" i="7"/>
  <c r="P249" i="7" s="1"/>
  <c r="O247" i="7"/>
  <c r="O249" i="7" s="1"/>
  <c r="N247" i="7"/>
  <c r="N249" i="7" s="1"/>
  <c r="M247" i="7"/>
  <c r="M249" i="7" s="1"/>
  <c r="L247" i="7"/>
  <c r="K247" i="7"/>
  <c r="J247" i="7"/>
  <c r="I247" i="7"/>
  <c r="H247" i="7"/>
  <c r="G247" i="7"/>
  <c r="F247" i="7"/>
  <c r="E247" i="7"/>
  <c r="D247" i="7"/>
  <c r="B247" i="7"/>
  <c r="A247" i="7"/>
  <c r="U239" i="7"/>
  <c r="T239" i="7"/>
  <c r="S239" i="7"/>
  <c r="R239" i="7"/>
  <c r="Q239" i="7"/>
  <c r="P239" i="7"/>
  <c r="O239" i="7"/>
  <c r="N239" i="7"/>
  <c r="M239" i="7"/>
  <c r="L239" i="7"/>
  <c r="K239" i="7"/>
  <c r="J239" i="7"/>
  <c r="I239" i="7"/>
  <c r="H239" i="7"/>
  <c r="G239" i="7"/>
  <c r="F239" i="7"/>
  <c r="E239" i="7"/>
  <c r="D239" i="7"/>
  <c r="A239" i="7"/>
  <c r="U231" i="7"/>
  <c r="T231" i="7"/>
  <c r="T233" i="7" s="1"/>
  <c r="S231" i="7"/>
  <c r="S233" i="7" s="1"/>
  <c r="R231" i="7"/>
  <c r="Q231" i="7"/>
  <c r="Q233" i="7" s="1"/>
  <c r="P231" i="7"/>
  <c r="P233" i="7" s="1"/>
  <c r="O231" i="7"/>
  <c r="N231" i="7"/>
  <c r="M231" i="7"/>
  <c r="L231" i="7"/>
  <c r="K231" i="7"/>
  <c r="J231" i="7"/>
  <c r="I231" i="7"/>
  <c r="H231" i="7"/>
  <c r="G231" i="7"/>
  <c r="F231" i="7"/>
  <c r="E231" i="7"/>
  <c r="D231" i="7"/>
  <c r="A231" i="7"/>
  <c r="U223" i="7"/>
  <c r="T223" i="7"/>
  <c r="S223" i="7"/>
  <c r="R223" i="7"/>
  <c r="Q223" i="7"/>
  <c r="P223" i="7"/>
  <c r="O223" i="7"/>
  <c r="N223" i="7"/>
  <c r="M223" i="7"/>
  <c r="L223" i="7"/>
  <c r="K223" i="7"/>
  <c r="J223" i="7"/>
  <c r="I223" i="7"/>
  <c r="H223" i="7"/>
  <c r="G223" i="7"/>
  <c r="F223" i="7"/>
  <c r="E223" i="7"/>
  <c r="D223" i="7"/>
  <c r="A223" i="7"/>
  <c r="U215" i="7"/>
  <c r="U217" i="7" s="1"/>
  <c r="T215" i="7"/>
  <c r="S215" i="7"/>
  <c r="S217" i="7" s="1"/>
  <c r="R215" i="7"/>
  <c r="R217" i="7" s="1"/>
  <c r="Q215" i="7"/>
  <c r="P215" i="7"/>
  <c r="P217" i="7" s="1"/>
  <c r="O215" i="7"/>
  <c r="O217" i="7" s="1"/>
  <c r="N215" i="7"/>
  <c r="M215" i="7"/>
  <c r="M217" i="7" s="1"/>
  <c r="L215" i="7"/>
  <c r="K215" i="7"/>
  <c r="J215" i="7"/>
  <c r="I215" i="7"/>
  <c r="H215" i="7"/>
  <c r="G215" i="7"/>
  <c r="F215" i="7"/>
  <c r="E215" i="7"/>
  <c r="D215" i="7"/>
  <c r="A215" i="7"/>
  <c r="U207" i="7"/>
  <c r="T207" i="7"/>
  <c r="S207" i="7"/>
  <c r="R207" i="7"/>
  <c r="Q207" i="7"/>
  <c r="P207" i="7"/>
  <c r="O207" i="7"/>
  <c r="N207" i="7"/>
  <c r="M207" i="7"/>
  <c r="L207" i="7"/>
  <c r="K207" i="7"/>
  <c r="J207" i="7"/>
  <c r="I207" i="7"/>
  <c r="H207" i="7"/>
  <c r="G207" i="7"/>
  <c r="F207" i="7"/>
  <c r="E207" i="7"/>
  <c r="D207" i="7"/>
  <c r="A207" i="7"/>
  <c r="U199" i="7"/>
  <c r="U201" i="7" s="1"/>
  <c r="T199" i="7"/>
  <c r="S199" i="7"/>
  <c r="S201" i="7" s="1"/>
  <c r="R199" i="7"/>
  <c r="R201" i="7" s="1"/>
  <c r="Q199" i="7"/>
  <c r="Q201" i="7" s="1"/>
  <c r="P199" i="7"/>
  <c r="P201" i="7" s="1"/>
  <c r="O199" i="7"/>
  <c r="O201" i="7" s="1"/>
  <c r="N199" i="7"/>
  <c r="N201" i="7" s="1"/>
  <c r="M199" i="7"/>
  <c r="M201" i="7" s="1"/>
  <c r="L199" i="7"/>
  <c r="K199" i="7"/>
  <c r="J199" i="7"/>
  <c r="I199" i="7"/>
  <c r="H199" i="7"/>
  <c r="G199" i="7"/>
  <c r="F199" i="7"/>
  <c r="E199" i="7"/>
  <c r="D199" i="7"/>
  <c r="A199" i="7"/>
  <c r="U191" i="7"/>
  <c r="T191" i="7"/>
  <c r="S191" i="7"/>
  <c r="R191" i="7"/>
  <c r="Q191" i="7"/>
  <c r="P191" i="7"/>
  <c r="O191" i="7"/>
  <c r="N191" i="7"/>
  <c r="M191" i="7"/>
  <c r="L191" i="7"/>
  <c r="K191" i="7"/>
  <c r="J191" i="7"/>
  <c r="I191" i="7"/>
  <c r="H191" i="7"/>
  <c r="G191" i="7"/>
  <c r="F191" i="7"/>
  <c r="E191" i="7"/>
  <c r="D191" i="7"/>
  <c r="A191" i="7"/>
  <c r="U183" i="7"/>
  <c r="U185" i="7" s="1"/>
  <c r="T183" i="7"/>
  <c r="S183" i="7"/>
  <c r="S185" i="7" s="1"/>
  <c r="R183" i="7"/>
  <c r="Q183" i="7"/>
  <c r="Q185" i="7" s="1"/>
  <c r="P183" i="7"/>
  <c r="P185" i="7" s="1"/>
  <c r="O183" i="7"/>
  <c r="O185" i="7" s="1"/>
  <c r="N183" i="7"/>
  <c r="N185" i="7" s="1"/>
  <c r="M183" i="7"/>
  <c r="M185" i="7" s="1"/>
  <c r="L183" i="7"/>
  <c r="K183" i="7"/>
  <c r="J183" i="7"/>
  <c r="I183" i="7"/>
  <c r="H183" i="7"/>
  <c r="G183" i="7"/>
  <c r="F183" i="7"/>
  <c r="E183" i="7"/>
  <c r="D183" i="7"/>
  <c r="A183" i="7"/>
  <c r="U175" i="7"/>
  <c r="U177" i="7" s="1"/>
  <c r="T175" i="7"/>
  <c r="T177" i="7" s="1"/>
  <c r="S175" i="7"/>
  <c r="S177" i="7" s="1"/>
  <c r="R175" i="7"/>
  <c r="Q175" i="7"/>
  <c r="Q177" i="7" s="1"/>
  <c r="P175" i="7"/>
  <c r="P177" i="7" s="1"/>
  <c r="O175" i="7"/>
  <c r="O177" i="7" s="1"/>
  <c r="N175" i="7"/>
  <c r="N177" i="7" s="1"/>
  <c r="M175" i="7"/>
  <c r="M177" i="7" s="1"/>
  <c r="L175" i="7"/>
  <c r="K175" i="7"/>
  <c r="J175" i="7"/>
  <c r="I175" i="7"/>
  <c r="H175" i="7"/>
  <c r="G175" i="7"/>
  <c r="F175" i="7"/>
  <c r="E175" i="7"/>
  <c r="D175" i="7"/>
  <c r="A175" i="7"/>
  <c r="U167" i="7"/>
  <c r="T167" i="7"/>
  <c r="S167" i="7"/>
  <c r="R167" i="7"/>
  <c r="Q167" i="7"/>
  <c r="P167" i="7"/>
  <c r="O167" i="7"/>
  <c r="N167" i="7"/>
  <c r="M167" i="7"/>
  <c r="L167" i="7"/>
  <c r="K167" i="7"/>
  <c r="J167" i="7"/>
  <c r="I167" i="7"/>
  <c r="H167" i="7"/>
  <c r="G167" i="7"/>
  <c r="F167" i="7"/>
  <c r="E167" i="7"/>
  <c r="D167" i="7"/>
  <c r="A167" i="7"/>
  <c r="U159" i="7"/>
  <c r="T159" i="7"/>
  <c r="S159" i="7"/>
  <c r="R159" i="7"/>
  <c r="Q159" i="7"/>
  <c r="P159" i="7"/>
  <c r="O159" i="7"/>
  <c r="N159" i="7"/>
  <c r="M159" i="7"/>
  <c r="L159" i="7"/>
  <c r="K159" i="7"/>
  <c r="J159" i="7"/>
  <c r="I159" i="7"/>
  <c r="H159" i="7"/>
  <c r="G159" i="7"/>
  <c r="F159" i="7"/>
  <c r="E159" i="7"/>
  <c r="D159" i="7"/>
  <c r="A159" i="7"/>
  <c r="U151" i="7"/>
  <c r="T151" i="7"/>
  <c r="S151" i="7"/>
  <c r="R151" i="7"/>
  <c r="Q151" i="7"/>
  <c r="P151" i="7"/>
  <c r="O151" i="7"/>
  <c r="N151" i="7"/>
  <c r="M151" i="7"/>
  <c r="L151" i="7"/>
  <c r="K151" i="7"/>
  <c r="J151" i="7"/>
  <c r="I151" i="7"/>
  <c r="H151" i="7"/>
  <c r="G151" i="7"/>
  <c r="F151" i="7"/>
  <c r="E151" i="7"/>
  <c r="D151" i="7"/>
  <c r="A151" i="7"/>
  <c r="U143" i="7"/>
  <c r="T143" i="7"/>
  <c r="S143" i="7"/>
  <c r="R143" i="7"/>
  <c r="Q143" i="7"/>
  <c r="P143" i="7"/>
  <c r="O143" i="7"/>
  <c r="N143" i="7"/>
  <c r="M143" i="7"/>
  <c r="L143" i="7"/>
  <c r="K143" i="7"/>
  <c r="J143" i="7"/>
  <c r="I143" i="7"/>
  <c r="H143" i="7"/>
  <c r="G143" i="7"/>
  <c r="F143" i="7"/>
  <c r="E143" i="7"/>
  <c r="D143" i="7"/>
  <c r="A143" i="7"/>
  <c r="U135" i="7"/>
  <c r="T135" i="7"/>
  <c r="S135" i="7"/>
  <c r="R135" i="7"/>
  <c r="Q135" i="7"/>
  <c r="P135" i="7"/>
  <c r="O135" i="7"/>
  <c r="N135" i="7"/>
  <c r="M135" i="7"/>
  <c r="L135" i="7"/>
  <c r="K135" i="7"/>
  <c r="J135" i="7"/>
  <c r="I135" i="7"/>
  <c r="H135" i="7"/>
  <c r="G135" i="7"/>
  <c r="F135" i="7"/>
  <c r="E135" i="7"/>
  <c r="D135" i="7"/>
  <c r="A135" i="7"/>
  <c r="U127" i="7"/>
  <c r="T127" i="7"/>
  <c r="S127" i="7"/>
  <c r="R127" i="7"/>
  <c r="Q127" i="7"/>
  <c r="P127" i="7"/>
  <c r="O127" i="7"/>
  <c r="N127" i="7"/>
  <c r="M127" i="7"/>
  <c r="L127" i="7"/>
  <c r="K127" i="7"/>
  <c r="J127" i="7"/>
  <c r="I127" i="7"/>
  <c r="H127" i="7"/>
  <c r="G127" i="7"/>
  <c r="F127" i="7"/>
  <c r="E127" i="7"/>
  <c r="D127" i="7"/>
  <c r="A127" i="7"/>
  <c r="U69" i="6"/>
  <c r="U68" i="6"/>
  <c r="U67" i="6"/>
  <c r="U66" i="6"/>
  <c r="U38" i="6"/>
  <c r="U37" i="6"/>
  <c r="U36" i="6"/>
  <c r="U35" i="6"/>
  <c r="U34" i="6"/>
  <c r="U33" i="6"/>
  <c r="U32" i="6"/>
  <c r="U31" i="6"/>
  <c r="U30" i="6"/>
  <c r="U29" i="6"/>
  <c r="U28" i="6"/>
  <c r="U27" i="6"/>
  <c r="U26" i="6"/>
  <c r="U25" i="6"/>
  <c r="U24" i="6"/>
  <c r="U23" i="6"/>
  <c r="U22" i="6"/>
  <c r="U21" i="6"/>
  <c r="U20" i="6"/>
  <c r="U6" i="6"/>
  <c r="U5" i="6"/>
  <c r="U16" i="6"/>
  <c r="U18" i="6"/>
  <c r="U19" i="6"/>
  <c r="U9" i="6"/>
  <c r="U8" i="6"/>
  <c r="U7" i="6"/>
  <c r="U11" i="6"/>
  <c r="T69" i="6"/>
  <c r="T68" i="6"/>
  <c r="T67" i="6"/>
  <c r="T66" i="6"/>
  <c r="T38" i="6"/>
  <c r="T37" i="6"/>
  <c r="T36" i="6"/>
  <c r="T35" i="6"/>
  <c r="T34" i="6"/>
  <c r="T33" i="6"/>
  <c r="T32" i="6"/>
  <c r="T31" i="6"/>
  <c r="T30" i="6"/>
  <c r="T29" i="6"/>
  <c r="T28" i="6"/>
  <c r="T27" i="6"/>
  <c r="T26" i="6"/>
  <c r="T25" i="6"/>
  <c r="T24" i="6"/>
  <c r="T23" i="6"/>
  <c r="T22" i="6"/>
  <c r="T21" i="6"/>
  <c r="T20" i="6"/>
  <c r="T6" i="6"/>
  <c r="T5" i="6"/>
  <c r="T16" i="6"/>
  <c r="T18" i="6"/>
  <c r="T19" i="6"/>
  <c r="T9" i="6"/>
  <c r="T8" i="6"/>
  <c r="T7" i="6"/>
  <c r="T10" i="6"/>
  <c r="T13" i="6"/>
  <c r="T11" i="6"/>
  <c r="R69" i="6"/>
  <c r="R68" i="6"/>
  <c r="R67" i="6"/>
  <c r="R66" i="6"/>
  <c r="R38" i="6"/>
  <c r="R37" i="6"/>
  <c r="R36" i="6"/>
  <c r="R35" i="6"/>
  <c r="R34" i="6"/>
  <c r="R33" i="6"/>
  <c r="R32" i="6"/>
  <c r="R31" i="6"/>
  <c r="R30" i="6"/>
  <c r="R29" i="6"/>
  <c r="R28" i="6"/>
  <c r="R27" i="6"/>
  <c r="R26" i="6"/>
  <c r="R25" i="6"/>
  <c r="R24" i="6"/>
  <c r="R23" i="6"/>
  <c r="R22" i="6"/>
  <c r="R21" i="6"/>
  <c r="R20" i="6"/>
  <c r="R6" i="6"/>
  <c r="R5" i="6"/>
  <c r="R16" i="6"/>
  <c r="R18" i="6"/>
  <c r="R19" i="6"/>
  <c r="R9" i="6"/>
  <c r="R8" i="6"/>
  <c r="R7" i="6"/>
  <c r="R10" i="6"/>
  <c r="R13" i="6"/>
  <c r="R11" i="6"/>
  <c r="Q69" i="6"/>
  <c r="Q68" i="6"/>
  <c r="Q67" i="6"/>
  <c r="Q66" i="6"/>
  <c r="Q38" i="6"/>
  <c r="Q37" i="6"/>
  <c r="Q36" i="6"/>
  <c r="Q35" i="6"/>
  <c r="Q34" i="6"/>
  <c r="Q33" i="6"/>
  <c r="Q32" i="6"/>
  <c r="Q31" i="6"/>
  <c r="Q30" i="6"/>
  <c r="Q29" i="6"/>
  <c r="Q28" i="6"/>
  <c r="Q27" i="6"/>
  <c r="Q26" i="6"/>
  <c r="Q25" i="6"/>
  <c r="Q24" i="6"/>
  <c r="Q23" i="6"/>
  <c r="Q22" i="6"/>
  <c r="Q21" i="6"/>
  <c r="Q20" i="6"/>
  <c r="Q6" i="6"/>
  <c r="Q5" i="6"/>
  <c r="Q16" i="6"/>
  <c r="Q18" i="6"/>
  <c r="Q19" i="6"/>
  <c r="Q9" i="6"/>
  <c r="Q8" i="6"/>
  <c r="Q7" i="6"/>
  <c r="Q10" i="6"/>
  <c r="Q13" i="6"/>
  <c r="Q11" i="6"/>
  <c r="O69" i="6"/>
  <c r="O68" i="6"/>
  <c r="O67" i="6"/>
  <c r="O66" i="6"/>
  <c r="O38" i="6"/>
  <c r="O37" i="6"/>
  <c r="O36" i="6"/>
  <c r="O35" i="6"/>
  <c r="O34" i="6"/>
  <c r="O33" i="6"/>
  <c r="O32" i="6"/>
  <c r="O31" i="6"/>
  <c r="O30" i="6"/>
  <c r="O29" i="6"/>
  <c r="O28" i="6"/>
  <c r="O27" i="6"/>
  <c r="O26" i="6"/>
  <c r="O25" i="6"/>
  <c r="O24" i="6"/>
  <c r="O23" i="6"/>
  <c r="O22" i="6"/>
  <c r="O21" i="6"/>
  <c r="O20" i="6"/>
  <c r="O6" i="6"/>
  <c r="O5" i="6"/>
  <c r="O16" i="6"/>
  <c r="O18" i="6"/>
  <c r="O19" i="6"/>
  <c r="O9" i="6"/>
  <c r="O8" i="6"/>
  <c r="O7" i="6"/>
  <c r="O10" i="6"/>
  <c r="O13" i="6"/>
  <c r="O11" i="6"/>
  <c r="N69" i="6"/>
  <c r="N68" i="6"/>
  <c r="N67" i="6"/>
  <c r="N66" i="6"/>
  <c r="N38" i="6"/>
  <c r="N37" i="6"/>
  <c r="N36" i="6"/>
  <c r="N35" i="6"/>
  <c r="N34" i="6"/>
  <c r="N33" i="6"/>
  <c r="N32" i="6"/>
  <c r="N31" i="6"/>
  <c r="N30" i="6"/>
  <c r="N29" i="6"/>
  <c r="N28" i="6"/>
  <c r="N27" i="6"/>
  <c r="N26" i="6"/>
  <c r="N25" i="6"/>
  <c r="N24" i="6"/>
  <c r="N23" i="6"/>
  <c r="N22" i="6"/>
  <c r="N21" i="6"/>
  <c r="N20" i="6"/>
  <c r="N6" i="6"/>
  <c r="N5" i="6"/>
  <c r="N16" i="6"/>
  <c r="N18" i="6"/>
  <c r="N19" i="6"/>
  <c r="N9" i="6"/>
  <c r="N8" i="6"/>
  <c r="N7" i="6"/>
  <c r="N10" i="6"/>
  <c r="N13" i="6"/>
  <c r="N11" i="6"/>
  <c r="L69" i="6"/>
  <c r="L68" i="6"/>
  <c r="L67" i="6"/>
  <c r="L66" i="6"/>
  <c r="L38" i="6"/>
  <c r="L37" i="6"/>
  <c r="L36" i="6"/>
  <c r="L35" i="6"/>
  <c r="L34" i="6"/>
  <c r="L33" i="6"/>
  <c r="L32" i="6"/>
  <c r="L31" i="6"/>
  <c r="L30" i="6"/>
  <c r="L29" i="6"/>
  <c r="L28" i="6"/>
  <c r="L27" i="6"/>
  <c r="L26" i="6"/>
  <c r="L25" i="6"/>
  <c r="L24" i="6"/>
  <c r="L23" i="6"/>
  <c r="L22" i="6"/>
  <c r="L21" i="6"/>
  <c r="L20" i="6"/>
  <c r="L6" i="6"/>
  <c r="L5" i="6"/>
  <c r="L16" i="6"/>
  <c r="L18" i="6"/>
  <c r="L19" i="6"/>
  <c r="L9" i="6"/>
  <c r="L8" i="6"/>
  <c r="L7" i="6"/>
  <c r="L10" i="6"/>
  <c r="L13" i="6"/>
  <c r="L11" i="6"/>
  <c r="K69" i="6"/>
  <c r="K68" i="6"/>
  <c r="K67" i="6"/>
  <c r="K66" i="6"/>
  <c r="K38" i="6"/>
  <c r="K37" i="6"/>
  <c r="K36" i="6"/>
  <c r="K35" i="6"/>
  <c r="K34" i="6"/>
  <c r="K33" i="6"/>
  <c r="K32" i="6"/>
  <c r="K31" i="6"/>
  <c r="K30" i="6"/>
  <c r="K29" i="6"/>
  <c r="K28" i="6"/>
  <c r="K27" i="6"/>
  <c r="K26" i="6"/>
  <c r="K25" i="6"/>
  <c r="K24" i="6"/>
  <c r="K23" i="6"/>
  <c r="K22" i="6"/>
  <c r="K21" i="6"/>
  <c r="K20" i="6"/>
  <c r="K6" i="6"/>
  <c r="K5" i="6"/>
  <c r="K16" i="6"/>
  <c r="K18" i="6"/>
  <c r="K19" i="6"/>
  <c r="K9" i="6"/>
  <c r="K8" i="6"/>
  <c r="K7" i="6"/>
  <c r="K10" i="6"/>
  <c r="K13" i="6"/>
  <c r="K11" i="6"/>
  <c r="I69" i="6"/>
  <c r="I68" i="6"/>
  <c r="I67" i="6"/>
  <c r="I66" i="6"/>
  <c r="I38" i="6"/>
  <c r="I37" i="6"/>
  <c r="I36" i="6"/>
  <c r="I35" i="6"/>
  <c r="I34" i="6"/>
  <c r="I33" i="6"/>
  <c r="I32" i="6"/>
  <c r="I31" i="6"/>
  <c r="I30" i="6"/>
  <c r="I29" i="6"/>
  <c r="I28" i="6"/>
  <c r="I27" i="6"/>
  <c r="I26" i="6"/>
  <c r="I25" i="6"/>
  <c r="I24" i="6"/>
  <c r="I23" i="6"/>
  <c r="I22" i="6"/>
  <c r="I21" i="6"/>
  <c r="I20" i="6"/>
  <c r="I6" i="6"/>
  <c r="I5" i="6"/>
  <c r="I16" i="6"/>
  <c r="I18" i="6"/>
  <c r="I19" i="6"/>
  <c r="I9" i="6"/>
  <c r="I8" i="6"/>
  <c r="I7" i="6"/>
  <c r="I10" i="6"/>
  <c r="I13" i="6"/>
  <c r="I11" i="6"/>
  <c r="H69" i="6"/>
  <c r="H68" i="6"/>
  <c r="H67" i="6"/>
  <c r="H66" i="6"/>
  <c r="H38" i="6"/>
  <c r="H37" i="6"/>
  <c r="H36" i="6"/>
  <c r="H35" i="6"/>
  <c r="H34" i="6"/>
  <c r="H33" i="6"/>
  <c r="H32" i="6"/>
  <c r="H31" i="6"/>
  <c r="H30" i="6"/>
  <c r="H29" i="6"/>
  <c r="H28" i="6"/>
  <c r="H27" i="6"/>
  <c r="H26" i="6"/>
  <c r="H25" i="6"/>
  <c r="H24" i="6"/>
  <c r="H23" i="6"/>
  <c r="H22" i="6"/>
  <c r="H21" i="6"/>
  <c r="H20" i="6"/>
  <c r="H6" i="6"/>
  <c r="H5" i="6"/>
  <c r="H16" i="6"/>
  <c r="H18" i="6"/>
  <c r="H19" i="6"/>
  <c r="H9" i="6"/>
  <c r="H8" i="6"/>
  <c r="H7" i="6"/>
  <c r="H10" i="6"/>
  <c r="H13" i="6"/>
  <c r="H11" i="6"/>
  <c r="F69" i="6"/>
  <c r="F68" i="6"/>
  <c r="F67" i="6"/>
  <c r="F66" i="6"/>
  <c r="F38" i="6"/>
  <c r="F37" i="6"/>
  <c r="F36" i="6"/>
  <c r="F35" i="6"/>
  <c r="F34" i="6"/>
  <c r="F33" i="6"/>
  <c r="F32" i="6"/>
  <c r="F31" i="6"/>
  <c r="F30" i="6"/>
  <c r="F29" i="6"/>
  <c r="F28" i="6"/>
  <c r="F27" i="6"/>
  <c r="F26" i="6"/>
  <c r="F25" i="6"/>
  <c r="F24" i="6"/>
  <c r="F23" i="6"/>
  <c r="F22" i="6"/>
  <c r="F21" i="6"/>
  <c r="F20" i="6"/>
  <c r="F6" i="6"/>
  <c r="F5" i="6"/>
  <c r="F16" i="6"/>
  <c r="F18" i="6"/>
  <c r="F19" i="6"/>
  <c r="F9" i="6"/>
  <c r="F8" i="6"/>
  <c r="F7" i="6"/>
  <c r="F10" i="6"/>
  <c r="F13" i="6"/>
  <c r="F11" i="6"/>
  <c r="S69" i="6"/>
  <c r="S68" i="6"/>
  <c r="S67" i="6"/>
  <c r="S66" i="6"/>
  <c r="S38" i="6"/>
  <c r="S37" i="6"/>
  <c r="S36" i="6"/>
  <c r="S35" i="6"/>
  <c r="S34" i="6"/>
  <c r="S33" i="6"/>
  <c r="S32" i="6"/>
  <c r="S31" i="6"/>
  <c r="S30" i="6"/>
  <c r="S29" i="6"/>
  <c r="S28" i="6"/>
  <c r="S27" i="6"/>
  <c r="S26" i="6"/>
  <c r="S25" i="6"/>
  <c r="S24" i="6"/>
  <c r="S23" i="6"/>
  <c r="S22" i="6"/>
  <c r="S21" i="6"/>
  <c r="S20" i="6"/>
  <c r="S6" i="6"/>
  <c r="S5" i="6"/>
  <c r="S16" i="6"/>
  <c r="S18" i="6"/>
  <c r="S19" i="6"/>
  <c r="S9" i="6"/>
  <c r="S8" i="6"/>
  <c r="S7" i="6"/>
  <c r="S10" i="6"/>
  <c r="S13" i="6"/>
  <c r="S11" i="6"/>
  <c r="P69" i="6"/>
  <c r="P68" i="6"/>
  <c r="P67" i="6"/>
  <c r="P66" i="6"/>
  <c r="P38" i="6"/>
  <c r="P37" i="6"/>
  <c r="P36" i="6"/>
  <c r="P35" i="6"/>
  <c r="P34" i="6"/>
  <c r="P33" i="6"/>
  <c r="P32" i="6"/>
  <c r="P31" i="6"/>
  <c r="P30" i="6"/>
  <c r="P29" i="6"/>
  <c r="P28" i="6"/>
  <c r="P27" i="6"/>
  <c r="P26" i="6"/>
  <c r="P25" i="6"/>
  <c r="P24" i="6"/>
  <c r="P23" i="6"/>
  <c r="P22" i="6"/>
  <c r="P21" i="6"/>
  <c r="P20" i="6"/>
  <c r="P6" i="6"/>
  <c r="P5" i="6"/>
  <c r="P16" i="6"/>
  <c r="P18" i="6"/>
  <c r="P19" i="6"/>
  <c r="P9" i="6"/>
  <c r="P8" i="6"/>
  <c r="P7" i="6"/>
  <c r="P10" i="6"/>
  <c r="P13" i="6"/>
  <c r="P11" i="6"/>
  <c r="M69" i="6"/>
  <c r="M68" i="6"/>
  <c r="M67" i="6"/>
  <c r="M66" i="6"/>
  <c r="M38" i="6"/>
  <c r="M37" i="6"/>
  <c r="M36" i="6"/>
  <c r="M35" i="6"/>
  <c r="M34" i="6"/>
  <c r="M33" i="6"/>
  <c r="M32" i="6"/>
  <c r="M31" i="6"/>
  <c r="M30" i="6"/>
  <c r="M29" i="6"/>
  <c r="M28" i="6"/>
  <c r="M27" i="6"/>
  <c r="M26" i="6"/>
  <c r="M25" i="6"/>
  <c r="M24" i="6"/>
  <c r="M23" i="6"/>
  <c r="M22" i="6"/>
  <c r="M21" i="6"/>
  <c r="M20" i="6"/>
  <c r="M6" i="6"/>
  <c r="M5" i="6"/>
  <c r="M16" i="6"/>
  <c r="M18" i="6"/>
  <c r="M19" i="6"/>
  <c r="M9" i="6"/>
  <c r="M8" i="6"/>
  <c r="M7" i="6"/>
  <c r="M10" i="6"/>
  <c r="M13" i="6"/>
  <c r="M11" i="6"/>
  <c r="J69" i="6"/>
  <c r="J68" i="6"/>
  <c r="J67" i="6"/>
  <c r="J66" i="6"/>
  <c r="J38" i="6"/>
  <c r="J37" i="6"/>
  <c r="J36" i="6"/>
  <c r="J35" i="6"/>
  <c r="J34" i="6"/>
  <c r="J33" i="6"/>
  <c r="J32" i="6"/>
  <c r="J31" i="6"/>
  <c r="J30" i="6"/>
  <c r="J29" i="6"/>
  <c r="J28" i="6"/>
  <c r="J27" i="6"/>
  <c r="J26" i="6"/>
  <c r="J25" i="6"/>
  <c r="J24" i="6"/>
  <c r="J23" i="6"/>
  <c r="J22" i="6"/>
  <c r="J21" i="6"/>
  <c r="J20" i="6"/>
  <c r="J6" i="6"/>
  <c r="J5" i="6"/>
  <c r="J16" i="6"/>
  <c r="J18" i="6"/>
  <c r="J19" i="6"/>
  <c r="J9" i="6"/>
  <c r="J8" i="6"/>
  <c r="J7" i="6"/>
  <c r="J10" i="6"/>
  <c r="J13" i="6"/>
  <c r="J11" i="6"/>
  <c r="G69" i="6"/>
  <c r="G68" i="6"/>
  <c r="G67" i="6"/>
  <c r="G66" i="6"/>
  <c r="G38" i="6"/>
  <c r="G37" i="6"/>
  <c r="G36" i="6"/>
  <c r="G35" i="6"/>
  <c r="G34" i="6"/>
  <c r="G33" i="6"/>
  <c r="G32" i="6"/>
  <c r="G31" i="6"/>
  <c r="G30" i="6"/>
  <c r="G29" i="6"/>
  <c r="G28" i="6"/>
  <c r="G27" i="6"/>
  <c r="G26" i="6"/>
  <c r="G25" i="6"/>
  <c r="G24" i="6"/>
  <c r="G23" i="6"/>
  <c r="G22" i="6"/>
  <c r="G21" i="6"/>
  <c r="G20" i="6"/>
  <c r="G6" i="6"/>
  <c r="G5" i="6"/>
  <c r="G16" i="6"/>
  <c r="G18" i="6"/>
  <c r="G19" i="6"/>
  <c r="G9" i="6"/>
  <c r="G8" i="6"/>
  <c r="G7" i="6"/>
  <c r="G10" i="6"/>
  <c r="G13" i="6"/>
  <c r="G11" i="6"/>
  <c r="D11" i="6"/>
  <c r="E11" i="6"/>
  <c r="D13" i="6"/>
  <c r="E13" i="6"/>
  <c r="D10" i="6"/>
  <c r="E10" i="6"/>
  <c r="D7" i="6"/>
  <c r="E7" i="6"/>
  <c r="D8" i="6"/>
  <c r="E8" i="6"/>
  <c r="D9" i="6"/>
  <c r="E9" i="6"/>
  <c r="D19" i="6"/>
  <c r="E19" i="6"/>
  <c r="D18" i="6"/>
  <c r="E18" i="6"/>
  <c r="D16" i="6"/>
  <c r="E16" i="6"/>
  <c r="D5" i="6"/>
  <c r="E5" i="6"/>
  <c r="D6" i="6"/>
  <c r="E6" i="6"/>
  <c r="D20" i="6"/>
  <c r="E20" i="6"/>
  <c r="D21" i="6"/>
  <c r="E21" i="6"/>
  <c r="D22" i="6"/>
  <c r="E22" i="6"/>
  <c r="D23" i="6"/>
  <c r="E23" i="6"/>
  <c r="D24" i="6"/>
  <c r="E24" i="6"/>
  <c r="D25" i="6"/>
  <c r="E25" i="6"/>
  <c r="D26" i="6"/>
  <c r="E26" i="6"/>
  <c r="D27" i="6"/>
  <c r="E27" i="6"/>
  <c r="D28" i="6"/>
  <c r="E28" i="6"/>
  <c r="D29" i="6"/>
  <c r="E29" i="6"/>
  <c r="D30" i="6"/>
  <c r="E30" i="6"/>
  <c r="D31" i="6"/>
  <c r="E31" i="6"/>
  <c r="D32" i="6"/>
  <c r="E32" i="6"/>
  <c r="D33" i="6"/>
  <c r="E33" i="6"/>
  <c r="D34" i="6"/>
  <c r="E34" i="6"/>
  <c r="D35" i="6"/>
  <c r="E35" i="6"/>
  <c r="D36" i="6"/>
  <c r="E36" i="6"/>
  <c r="D37" i="6"/>
  <c r="E37" i="6"/>
  <c r="D38" i="6"/>
  <c r="E38" i="6"/>
  <c r="D66" i="6"/>
  <c r="E66" i="6"/>
  <c r="D67" i="6"/>
  <c r="E67" i="6"/>
  <c r="D68" i="6"/>
  <c r="E68" i="6"/>
  <c r="D69" i="6"/>
  <c r="E69" i="6"/>
  <c r="C17" i="6"/>
  <c r="C12" i="6"/>
  <c r="C15" i="6"/>
  <c r="C11" i="6"/>
  <c r="C13" i="6"/>
  <c r="C10" i="6"/>
  <c r="C7" i="6"/>
  <c r="B10" i="6"/>
  <c r="B7" i="6"/>
  <c r="F15" i="12" s="1"/>
  <c r="B8" i="6"/>
  <c r="B9" i="6"/>
  <c r="F17" i="12" s="1"/>
  <c r="B19" i="6"/>
  <c r="B18" i="6"/>
  <c r="F19" i="12" s="1"/>
  <c r="B16" i="6"/>
  <c r="B5" i="6"/>
  <c r="F21" i="12" s="1"/>
  <c r="B15" i="6"/>
  <c r="B11" i="6"/>
  <c r="F12" i="12" s="1"/>
  <c r="B13" i="6"/>
  <c r="F13" i="12" s="1"/>
  <c r="Z70" i="5"/>
  <c r="Z69" i="5"/>
  <c r="Z68" i="5"/>
  <c r="Z65" i="5"/>
  <c r="Z64" i="5"/>
  <c r="Z63" i="5"/>
  <c r="Z62" i="5"/>
  <c r="Z61" i="5"/>
  <c r="Z60" i="5"/>
  <c r="Z59" i="5"/>
  <c r="Z58" i="5"/>
  <c r="Z57" i="5"/>
  <c r="Z56" i="5"/>
  <c r="Z40" i="5"/>
  <c r="Z39" i="5"/>
  <c r="Z38" i="5"/>
  <c r="Z37" i="5"/>
  <c r="Z36" i="5"/>
  <c r="Z35" i="5"/>
  <c r="Z34" i="5"/>
  <c r="Z33" i="5"/>
  <c r="Z32" i="5"/>
  <c r="Z31" i="5"/>
  <c r="Z30" i="5"/>
  <c r="Z29" i="5"/>
  <c r="Z28" i="5"/>
  <c r="Z27" i="5"/>
  <c r="Z26" i="5"/>
  <c r="Z25" i="5"/>
  <c r="Z24" i="5"/>
  <c r="Z23" i="5"/>
  <c r="Z22" i="5"/>
  <c r="Z7" i="5"/>
  <c r="Z8" i="5"/>
  <c r="Z9" i="5"/>
  <c r="Z10" i="5"/>
  <c r="Z11" i="5"/>
  <c r="Z13" i="5"/>
  <c r="Z14" i="5"/>
  <c r="Z15" i="5"/>
  <c r="Z16" i="5"/>
  <c r="Z17" i="5"/>
  <c r="Z18" i="5"/>
  <c r="Z19" i="5"/>
  <c r="Z20" i="5"/>
  <c r="Z21" i="5"/>
  <c r="Z71" i="5"/>
  <c r="B12" i="6"/>
  <c r="B17" i="6"/>
  <c r="F9" i="12" s="1"/>
  <c r="B14" i="6"/>
  <c r="U119" i="7"/>
  <c r="T119" i="7"/>
  <c r="S119" i="7"/>
  <c r="R119" i="7"/>
  <c r="Q119" i="7"/>
  <c r="P119" i="7"/>
  <c r="O119" i="7"/>
  <c r="N119" i="7"/>
  <c r="M119" i="7"/>
  <c r="L119" i="7"/>
  <c r="K119" i="7"/>
  <c r="J119" i="7"/>
  <c r="I119" i="7"/>
  <c r="H119" i="7"/>
  <c r="G119" i="7"/>
  <c r="F119" i="7"/>
  <c r="E119" i="7"/>
  <c r="D119" i="7"/>
  <c r="A119" i="7"/>
  <c r="U111" i="7"/>
  <c r="T111" i="7"/>
  <c r="S111" i="7"/>
  <c r="R111" i="7"/>
  <c r="Q111" i="7"/>
  <c r="P111" i="7"/>
  <c r="O111" i="7"/>
  <c r="N111" i="7"/>
  <c r="M111" i="7"/>
  <c r="L111" i="7"/>
  <c r="K111" i="7"/>
  <c r="J111" i="7"/>
  <c r="I111" i="7"/>
  <c r="H111" i="7"/>
  <c r="G111" i="7"/>
  <c r="F111" i="7"/>
  <c r="E111" i="7"/>
  <c r="D111" i="7"/>
  <c r="A111" i="7"/>
  <c r="U103" i="7"/>
  <c r="T103" i="7"/>
  <c r="S103" i="7"/>
  <c r="R103" i="7"/>
  <c r="Q103" i="7"/>
  <c r="P103" i="7"/>
  <c r="O103" i="7"/>
  <c r="N103" i="7"/>
  <c r="M103" i="7"/>
  <c r="L103" i="7"/>
  <c r="K103" i="7"/>
  <c r="J103" i="7"/>
  <c r="I103" i="7"/>
  <c r="H103" i="7"/>
  <c r="G103" i="7"/>
  <c r="F103" i="7"/>
  <c r="E103" i="7"/>
  <c r="D103" i="7"/>
  <c r="A103" i="7"/>
  <c r="U95" i="7"/>
  <c r="T95" i="7"/>
  <c r="S95" i="7"/>
  <c r="R95" i="7"/>
  <c r="Q95" i="7"/>
  <c r="P95" i="7"/>
  <c r="O95" i="7"/>
  <c r="N95" i="7"/>
  <c r="M95" i="7"/>
  <c r="L95" i="7"/>
  <c r="K95" i="7"/>
  <c r="J95" i="7"/>
  <c r="I95" i="7"/>
  <c r="H95" i="7"/>
  <c r="G95" i="7"/>
  <c r="F95" i="7"/>
  <c r="E95" i="7"/>
  <c r="D95" i="7"/>
  <c r="A95" i="7"/>
  <c r="U87" i="7"/>
  <c r="T87" i="7"/>
  <c r="S87" i="7"/>
  <c r="R87" i="7"/>
  <c r="Q87" i="7"/>
  <c r="P87" i="7"/>
  <c r="O87" i="7"/>
  <c r="N87" i="7"/>
  <c r="M87" i="7"/>
  <c r="L87" i="7"/>
  <c r="K87" i="7"/>
  <c r="J87" i="7"/>
  <c r="I87" i="7"/>
  <c r="H87" i="7"/>
  <c r="G87" i="7"/>
  <c r="F87" i="7"/>
  <c r="E87" i="7"/>
  <c r="D87" i="7"/>
  <c r="A87" i="7"/>
  <c r="U79" i="7"/>
  <c r="T79" i="7"/>
  <c r="S79" i="7"/>
  <c r="R79" i="7"/>
  <c r="Q79" i="7"/>
  <c r="P79" i="7"/>
  <c r="O79" i="7"/>
  <c r="N79" i="7"/>
  <c r="M79" i="7"/>
  <c r="L79" i="7"/>
  <c r="K79" i="7"/>
  <c r="J79" i="7"/>
  <c r="I79" i="7"/>
  <c r="H79" i="7"/>
  <c r="G79" i="7"/>
  <c r="F79" i="7"/>
  <c r="E79" i="7"/>
  <c r="D79" i="7"/>
  <c r="A79" i="7"/>
  <c r="U71" i="7"/>
  <c r="T71" i="7"/>
  <c r="S71" i="7"/>
  <c r="R71" i="7"/>
  <c r="Q71" i="7"/>
  <c r="P71" i="7"/>
  <c r="O71" i="7"/>
  <c r="N71" i="7"/>
  <c r="M71" i="7"/>
  <c r="L71" i="7"/>
  <c r="K71" i="7"/>
  <c r="J71" i="7"/>
  <c r="I71" i="7"/>
  <c r="H71" i="7"/>
  <c r="G71" i="7"/>
  <c r="F71" i="7"/>
  <c r="E71" i="7"/>
  <c r="D71" i="7"/>
  <c r="A71" i="7"/>
  <c r="U63" i="7"/>
  <c r="T63" i="7"/>
  <c r="S63" i="7"/>
  <c r="R63" i="7"/>
  <c r="Q63" i="7"/>
  <c r="P63" i="7"/>
  <c r="O63" i="7"/>
  <c r="N63" i="7"/>
  <c r="M63" i="7"/>
  <c r="L63" i="7"/>
  <c r="K63" i="7"/>
  <c r="J63" i="7"/>
  <c r="I63" i="7"/>
  <c r="H63" i="7"/>
  <c r="G63" i="7"/>
  <c r="F63" i="7"/>
  <c r="E63" i="7"/>
  <c r="D63" i="7"/>
  <c r="B63" i="7"/>
  <c r="A63" i="7"/>
  <c r="U55" i="7"/>
  <c r="T55" i="7"/>
  <c r="S55" i="7"/>
  <c r="R55" i="7"/>
  <c r="Q55" i="7"/>
  <c r="P55" i="7"/>
  <c r="O55" i="7"/>
  <c r="N55" i="7"/>
  <c r="M55" i="7"/>
  <c r="L55" i="7"/>
  <c r="K55" i="7"/>
  <c r="J55" i="7"/>
  <c r="I55" i="7"/>
  <c r="H55" i="7"/>
  <c r="G55" i="7"/>
  <c r="F55" i="7"/>
  <c r="E55" i="7"/>
  <c r="D55" i="7"/>
  <c r="B55" i="7"/>
  <c r="A55" i="7"/>
  <c r="U47" i="7"/>
  <c r="T47" i="7"/>
  <c r="S47" i="7"/>
  <c r="R47" i="7"/>
  <c r="Q47" i="7"/>
  <c r="P47" i="7"/>
  <c r="O47" i="7"/>
  <c r="N47" i="7"/>
  <c r="M47" i="7"/>
  <c r="L47" i="7"/>
  <c r="K47" i="7"/>
  <c r="J47" i="7"/>
  <c r="I47" i="7"/>
  <c r="H47" i="7"/>
  <c r="G47" i="7"/>
  <c r="F47" i="7"/>
  <c r="E47" i="7"/>
  <c r="D47" i="7"/>
  <c r="B47" i="7"/>
  <c r="A47" i="7"/>
  <c r="U39" i="7"/>
  <c r="T39" i="7"/>
  <c r="S39" i="7"/>
  <c r="R39" i="7"/>
  <c r="Q39" i="7"/>
  <c r="P39" i="7"/>
  <c r="O39" i="7"/>
  <c r="N39" i="7"/>
  <c r="M39" i="7"/>
  <c r="L39" i="7"/>
  <c r="K39" i="7"/>
  <c r="J39" i="7"/>
  <c r="I39" i="7"/>
  <c r="H39" i="7"/>
  <c r="G39" i="7"/>
  <c r="F39" i="7"/>
  <c r="E39" i="7"/>
  <c r="D39" i="7"/>
  <c r="B39" i="7"/>
  <c r="A39" i="7"/>
  <c r="U31" i="7"/>
  <c r="T31" i="7"/>
  <c r="S31" i="7"/>
  <c r="R31" i="7"/>
  <c r="Q31" i="7"/>
  <c r="P31" i="7"/>
  <c r="O31" i="7"/>
  <c r="N31" i="7"/>
  <c r="M31" i="7"/>
  <c r="L31" i="7"/>
  <c r="K31" i="7"/>
  <c r="J31" i="7"/>
  <c r="I31" i="7"/>
  <c r="H31" i="7"/>
  <c r="G31" i="7"/>
  <c r="F31" i="7"/>
  <c r="E31" i="7"/>
  <c r="D31" i="7"/>
  <c r="B31" i="7"/>
  <c r="A31" i="7"/>
  <c r="U23" i="7"/>
  <c r="T23" i="7"/>
  <c r="S23" i="7"/>
  <c r="R23" i="7"/>
  <c r="Q23" i="7"/>
  <c r="P23" i="7"/>
  <c r="O23" i="7"/>
  <c r="N23" i="7"/>
  <c r="M23" i="7"/>
  <c r="L23" i="7"/>
  <c r="K23" i="7"/>
  <c r="J23" i="7"/>
  <c r="I23" i="7"/>
  <c r="H23" i="7"/>
  <c r="G23" i="7"/>
  <c r="F23" i="7"/>
  <c r="E23" i="7"/>
  <c r="D23" i="7"/>
  <c r="B23" i="7"/>
  <c r="A23" i="7"/>
  <c r="U15" i="7"/>
  <c r="T15" i="7"/>
  <c r="S15" i="7"/>
  <c r="R15" i="7"/>
  <c r="Q15" i="7"/>
  <c r="P15" i="7"/>
  <c r="O15" i="7"/>
  <c r="N15" i="7"/>
  <c r="M15" i="7"/>
  <c r="L15" i="7"/>
  <c r="K15" i="7"/>
  <c r="J15" i="7"/>
  <c r="I15" i="7"/>
  <c r="H15" i="7"/>
  <c r="G15" i="7"/>
  <c r="F15" i="7"/>
  <c r="E15" i="7"/>
  <c r="D15" i="7"/>
  <c r="B15" i="7"/>
  <c r="A15" i="7"/>
  <c r="U7" i="7"/>
  <c r="T7" i="7"/>
  <c r="S7" i="7"/>
  <c r="R7" i="7"/>
  <c r="Q7" i="7"/>
  <c r="P7" i="7"/>
  <c r="O7" i="7"/>
  <c r="N7" i="7"/>
  <c r="M7" i="7"/>
  <c r="L7" i="7"/>
  <c r="K7" i="7"/>
  <c r="J7" i="7"/>
  <c r="I7" i="7"/>
  <c r="H7" i="7"/>
  <c r="G7" i="7"/>
  <c r="F7" i="7"/>
  <c r="E7" i="7"/>
  <c r="D7" i="7"/>
  <c r="B7" i="7"/>
  <c r="A7" i="7"/>
  <c r="U233" i="7"/>
  <c r="N217" i="7"/>
  <c r="P73" i="5"/>
  <c r="L73" i="5"/>
  <c r="C34" i="6"/>
  <c r="B239" i="7"/>
  <c r="B255" i="7"/>
  <c r="C36" i="6"/>
  <c r="B263" i="7"/>
  <c r="C37" i="6"/>
  <c r="F8" i="12" l="1"/>
  <c r="F10" i="12"/>
  <c r="F20" i="12"/>
  <c r="F18" i="12"/>
  <c r="F16" i="12"/>
  <c r="F14" i="12"/>
  <c r="AG8" i="12"/>
  <c r="F11" i="12"/>
  <c r="AE27" i="12"/>
  <c r="AF27" i="12" s="1"/>
  <c r="AH27" i="12"/>
  <c r="AI27" i="12" s="1"/>
  <c r="AE25" i="12"/>
  <c r="AF25" i="12" s="1"/>
  <c r="AH25" i="12"/>
  <c r="AI25" i="12" s="1"/>
  <c r="AE26" i="12"/>
  <c r="AF26" i="12" s="1"/>
  <c r="AH26" i="12"/>
  <c r="AI26" i="12" s="1"/>
  <c r="AH24" i="12"/>
  <c r="AI24" i="12" s="1"/>
  <c r="AE24" i="12"/>
  <c r="AF24" i="12" s="1"/>
  <c r="J74" i="13"/>
  <c r="M74" i="12"/>
  <c r="P73" i="13"/>
  <c r="S73" i="12"/>
  <c r="H73" i="13"/>
  <c r="K73" i="12"/>
  <c r="N74" i="13"/>
  <c r="Q74" i="12"/>
  <c r="O70" i="6"/>
  <c r="Q73" i="13"/>
  <c r="T73" i="12"/>
  <c r="F5" i="7"/>
  <c r="F352" i="7" s="1"/>
  <c r="L71" i="6"/>
  <c r="H44" i="12"/>
  <c r="H48" i="12"/>
  <c r="H45" i="12"/>
  <c r="H49" i="12"/>
  <c r="H42" i="12"/>
  <c r="H46" i="12"/>
  <c r="H43" i="12"/>
  <c r="H47" i="12"/>
  <c r="M78" i="7"/>
  <c r="H414" i="7"/>
  <c r="V287" i="7"/>
  <c r="H118" i="7"/>
  <c r="V31" i="7"/>
  <c r="O5" i="7"/>
  <c r="O52" i="7" s="1"/>
  <c r="H476" i="7"/>
  <c r="H128" i="7"/>
  <c r="H148" i="7"/>
  <c r="H492" i="7"/>
  <c r="J74" i="9"/>
  <c r="H112" i="7"/>
  <c r="H292" i="7"/>
  <c r="H71" i="6"/>
  <c r="H46" i="7"/>
  <c r="H304" i="7"/>
  <c r="X73" i="5"/>
  <c r="N74" i="9"/>
  <c r="AL3" i="5"/>
  <c r="Q5" i="7"/>
  <c r="Q382" i="7" s="1"/>
  <c r="U72" i="5"/>
  <c r="M288" i="7"/>
  <c r="M296" i="7"/>
  <c r="M352" i="7"/>
  <c r="M428" i="7"/>
  <c r="I5" i="7"/>
  <c r="I228" i="7" s="1"/>
  <c r="M72" i="5"/>
  <c r="Q72" i="5"/>
  <c r="M124" i="7"/>
  <c r="M246" i="7"/>
  <c r="M232" i="7"/>
  <c r="M396" i="7"/>
  <c r="M152" i="7"/>
  <c r="M488" i="7"/>
  <c r="M280" i="7"/>
  <c r="M518" i="7"/>
  <c r="M44" i="7"/>
  <c r="M416" i="7"/>
  <c r="M238" i="7"/>
  <c r="M492" i="7"/>
  <c r="M192" i="7"/>
  <c r="H22" i="7"/>
  <c r="H56" i="7"/>
  <c r="H62" i="7"/>
  <c r="H198" i="7"/>
  <c r="R73" i="5"/>
  <c r="M14" i="7"/>
  <c r="M22" i="7"/>
  <c r="M30" i="7"/>
  <c r="M46" i="7"/>
  <c r="M48" i="7"/>
  <c r="H136" i="7"/>
  <c r="H172" i="7"/>
  <c r="H60" i="7"/>
  <c r="H182" i="7"/>
  <c r="H334" i="7"/>
  <c r="N73" i="5"/>
  <c r="M136" i="7"/>
  <c r="M268" i="7"/>
  <c r="S6" i="7"/>
  <c r="W73" i="5"/>
  <c r="S73" i="5"/>
  <c r="O6" i="7"/>
  <c r="G6" i="7"/>
  <c r="K73" i="5"/>
  <c r="O73" i="5"/>
  <c r="K6" i="7"/>
  <c r="X72" i="5"/>
  <c r="T5" i="7"/>
  <c r="T472" i="7" s="1"/>
  <c r="H454" i="7"/>
  <c r="H302" i="7"/>
  <c r="H228" i="7"/>
  <c r="H272" i="7"/>
  <c r="H436" i="7"/>
  <c r="H294" i="7"/>
  <c r="H308" i="7"/>
  <c r="H238" i="7"/>
  <c r="H16" i="7"/>
  <c r="H144" i="7"/>
  <c r="H20" i="7"/>
  <c r="H36" i="7"/>
  <c r="H44" i="7"/>
  <c r="H374" i="7"/>
  <c r="H224" i="7"/>
  <c r="H24" i="7"/>
  <c r="H116" i="7"/>
  <c r="H422" i="7"/>
  <c r="H70" i="7"/>
  <c r="H416" i="7"/>
  <c r="H500" i="7"/>
  <c r="H446" i="7"/>
  <c r="H214" i="7"/>
  <c r="H150" i="7"/>
  <c r="H428" i="7"/>
  <c r="H134" i="7"/>
  <c r="H52" i="7"/>
  <c r="H32" i="7"/>
  <c r="H28" i="7"/>
  <c r="H268" i="7"/>
  <c r="H64" i="7"/>
  <c r="H38" i="7"/>
  <c r="H392" i="7"/>
  <c r="H480" i="7"/>
  <c r="H502" i="7"/>
  <c r="H80" i="7"/>
  <c r="H104" i="7"/>
  <c r="H236" i="7"/>
  <c r="H380" i="7"/>
  <c r="H132" i="7"/>
  <c r="H468" i="7"/>
  <c r="H526" i="7"/>
  <c r="H8" i="7"/>
  <c r="L72" i="5"/>
  <c r="H70" i="6" s="1"/>
  <c r="H84" i="7"/>
  <c r="H262" i="7"/>
  <c r="P72" i="5"/>
  <c r="L5" i="7"/>
  <c r="L216" i="7" s="1"/>
  <c r="H110" i="7"/>
  <c r="H176" i="7"/>
  <c r="H30" i="7"/>
  <c r="H78" i="7"/>
  <c r="H40" i="7"/>
  <c r="H470" i="7"/>
  <c r="H510" i="7"/>
  <c r="H438" i="7"/>
  <c r="H276" i="7"/>
  <c r="H478" i="7"/>
  <c r="H420" i="7"/>
  <c r="H108" i="7"/>
  <c r="H208" i="7"/>
  <c r="H190" i="7"/>
  <c r="V399" i="7"/>
  <c r="C28" i="6"/>
  <c r="H398" i="7"/>
  <c r="H412" i="7"/>
  <c r="M422" i="7"/>
  <c r="M36" i="7"/>
  <c r="M32" i="7"/>
  <c r="M56" i="7"/>
  <c r="M60" i="7"/>
  <c r="H88" i="7"/>
  <c r="H94" i="7"/>
  <c r="H120" i="7"/>
  <c r="H126" i="7"/>
  <c r="H124" i="7"/>
  <c r="N5" i="7"/>
  <c r="N152" i="7" s="1"/>
  <c r="V54" i="6"/>
  <c r="V57" i="6"/>
  <c r="V65" i="6"/>
  <c r="V72" i="5"/>
  <c r="R5" i="7"/>
  <c r="R398" i="7" s="1"/>
  <c r="U73" i="5"/>
  <c r="Q6" i="7"/>
  <c r="M6" i="7"/>
  <c r="Q73" i="5"/>
  <c r="E6" i="7"/>
  <c r="I73" i="5"/>
  <c r="H188" i="7"/>
  <c r="H184" i="7"/>
  <c r="T185" i="7"/>
  <c r="H280" i="7"/>
  <c r="H284" i="7"/>
  <c r="V295" i="7"/>
  <c r="V32" i="6"/>
  <c r="V26" i="6"/>
  <c r="V35" i="6"/>
  <c r="V15" i="7"/>
  <c r="V23" i="7"/>
  <c r="V63" i="7"/>
  <c r="V71" i="7"/>
  <c r="V79" i="7"/>
  <c r="V87" i="7"/>
  <c r="H86" i="7"/>
  <c r="H222" i="7"/>
  <c r="H220" i="7"/>
  <c r="H216" i="7"/>
  <c r="T217" i="7"/>
  <c r="R233" i="7"/>
  <c r="M356" i="7"/>
  <c r="O521" i="7"/>
  <c r="V7" i="7"/>
  <c r="V39" i="7"/>
  <c r="V47" i="7"/>
  <c r="V55" i="7"/>
  <c r="V95" i="7"/>
  <c r="V103" i="7"/>
  <c r="V111" i="7"/>
  <c r="V119" i="7"/>
  <c r="V27" i="6"/>
  <c r="V14" i="6"/>
  <c r="V68" i="6"/>
  <c r="V10" i="6"/>
  <c r="V143" i="7"/>
  <c r="V151" i="7"/>
  <c r="V159" i="7"/>
  <c r="V175" i="7"/>
  <c r="V191" i="7"/>
  <c r="V199" i="7"/>
  <c r="V207" i="7"/>
  <c r="V231" i="7"/>
  <c r="V239" i="7"/>
  <c r="V247" i="7"/>
  <c r="V255" i="7"/>
  <c r="M70" i="7"/>
  <c r="V17" i="6"/>
  <c r="V13" i="6"/>
  <c r="V9" i="6"/>
  <c r="V5" i="6"/>
  <c r="V22" i="6"/>
  <c r="V15" i="6"/>
  <c r="V7" i="6"/>
  <c r="V18" i="6"/>
  <c r="V20" i="6"/>
  <c r="V24" i="6"/>
  <c r="V28" i="6"/>
  <c r="V36" i="6"/>
  <c r="M320" i="7"/>
  <c r="V391" i="7"/>
  <c r="V471" i="7"/>
  <c r="V383" i="7"/>
  <c r="H384" i="7"/>
  <c r="V375" i="7"/>
  <c r="V463" i="7"/>
  <c r="V367" i="7"/>
  <c r="V351" i="7"/>
  <c r="H352" i="7"/>
  <c r="V127" i="7"/>
  <c r="H152" i="7"/>
  <c r="H158" i="7"/>
  <c r="Q217" i="7"/>
  <c r="H252" i="7"/>
  <c r="H248" i="7"/>
  <c r="V519" i="7"/>
  <c r="D521" i="7"/>
  <c r="J521" i="7"/>
  <c r="V48" i="6"/>
  <c r="V40" i="6"/>
  <c r="V39" i="6"/>
  <c r="V41" i="6"/>
  <c r="V135" i="7"/>
  <c r="R177" i="7"/>
  <c r="V183" i="7"/>
  <c r="H204" i="7"/>
  <c r="H200" i="7"/>
  <c r="H244" i="7"/>
  <c r="H246" i="7"/>
  <c r="V263" i="7"/>
  <c r="N521" i="7"/>
  <c r="F521" i="7"/>
  <c r="T249" i="7"/>
  <c r="V29" i="6"/>
  <c r="V21" i="6"/>
  <c r="V11" i="6"/>
  <c r="M164" i="7"/>
  <c r="M166" i="7"/>
  <c r="V167" i="7"/>
  <c r="R185" i="7"/>
  <c r="T201" i="7"/>
  <c r="R521" i="7"/>
  <c r="H212" i="7"/>
  <c r="H254" i="7"/>
  <c r="V25" i="6"/>
  <c r="V23" i="6"/>
  <c r="V6" i="6"/>
  <c r="V16" i="6"/>
  <c r="V19" i="6"/>
  <c r="V8" i="6"/>
  <c r="V12" i="6"/>
  <c r="V33" i="6"/>
  <c r="V37" i="6"/>
  <c r="V31" i="6"/>
  <c r="V66" i="6"/>
  <c r="D6" i="7"/>
  <c r="H73" i="5"/>
  <c r="R6" i="7"/>
  <c r="V73" i="5"/>
  <c r="V49" i="6"/>
  <c r="V67" i="6"/>
  <c r="V38" i="6"/>
  <c r="V30" i="6"/>
  <c r="P73" i="9"/>
  <c r="N70" i="6"/>
  <c r="M452" i="7"/>
  <c r="M176" i="7"/>
  <c r="M364" i="7"/>
  <c r="M446" i="7"/>
  <c r="M224" i="7"/>
  <c r="M390" i="7"/>
  <c r="M384" i="7"/>
  <c r="M340" i="7"/>
  <c r="M198" i="7"/>
  <c r="M168" i="7"/>
  <c r="V69" i="6"/>
  <c r="V34" i="6"/>
  <c r="V215" i="7"/>
  <c r="V223" i="7"/>
  <c r="V271" i="7"/>
  <c r="N72" i="5"/>
  <c r="J70" i="6" s="1"/>
  <c r="J5" i="7"/>
  <c r="J524" i="7" s="1"/>
  <c r="H73" i="9"/>
  <c r="F70" i="6"/>
  <c r="V50" i="6"/>
  <c r="V279" i="7"/>
  <c r="M12" i="7"/>
  <c r="M38" i="7"/>
  <c r="M54" i="7"/>
  <c r="M62" i="7"/>
  <c r="M300" i="7"/>
  <c r="M438" i="7"/>
  <c r="M468" i="7"/>
  <c r="M270" i="7"/>
  <c r="M512" i="7"/>
  <c r="M448" i="7"/>
  <c r="M92" i="7"/>
  <c r="M24" i="7"/>
  <c r="M52" i="7"/>
  <c r="M112" i="7"/>
  <c r="M20" i="7"/>
  <c r="V51" i="6"/>
  <c r="V52" i="6"/>
  <c r="V53" i="6"/>
  <c r="V62" i="6"/>
  <c r="V61" i="6"/>
  <c r="V359" i="7"/>
  <c r="V447" i="7"/>
  <c r="V455" i="7"/>
  <c r="V487" i="7"/>
  <c r="V495" i="7"/>
  <c r="V503" i="7"/>
  <c r="V511" i="7"/>
  <c r="V58" i="6"/>
  <c r="V60" i="6"/>
  <c r="V63" i="6"/>
  <c r="H342" i="7"/>
  <c r="H350" i="7"/>
  <c r="M484" i="7"/>
  <c r="V59" i="6"/>
  <c r="V439" i="7"/>
  <c r="R489" i="7"/>
  <c r="V431" i="7"/>
  <c r="V479" i="7"/>
  <c r="V64" i="6"/>
  <c r="V47" i="6"/>
  <c r="V423" i="7"/>
  <c r="V56" i="6"/>
  <c r="V415" i="7"/>
  <c r="V335" i="7"/>
  <c r="V46" i="6"/>
  <c r="V45" i="6"/>
  <c r="M334" i="7"/>
  <c r="V327" i="7"/>
  <c r="T72" i="5"/>
  <c r="P5" i="7"/>
  <c r="P312" i="7" s="1"/>
  <c r="O72" i="5"/>
  <c r="K5" i="7"/>
  <c r="K310" i="7" s="1"/>
  <c r="I6" i="7"/>
  <c r="M73" i="5"/>
  <c r="U5" i="7"/>
  <c r="U324" i="7" s="1"/>
  <c r="Y72" i="5"/>
  <c r="H296" i="7"/>
  <c r="H512" i="7"/>
  <c r="H448" i="7"/>
  <c r="H364" i="7"/>
  <c r="H356" i="7"/>
  <c r="H76" i="7"/>
  <c r="H142" i="7"/>
  <c r="H256" i="7"/>
  <c r="H456" i="7"/>
  <c r="H424" i="7"/>
  <c r="H230" i="7"/>
  <c r="H348" i="7"/>
  <c r="H344" i="7"/>
  <c r="H68" i="7"/>
  <c r="H300" i="7"/>
  <c r="H324" i="7"/>
  <c r="H376" i="7"/>
  <c r="H462" i="7"/>
  <c r="H486" i="7"/>
  <c r="H48" i="7"/>
  <c r="H72" i="7"/>
  <c r="H484" i="7"/>
  <c r="H180" i="7"/>
  <c r="H340" i="7"/>
  <c r="H328" i="7"/>
  <c r="H408" i="7"/>
  <c r="H102" i="7"/>
  <c r="H390" i="7"/>
  <c r="H164" i="7"/>
  <c r="H494" i="7"/>
  <c r="H430" i="7"/>
  <c r="H278" i="7"/>
  <c r="H406" i="7"/>
  <c r="H472" i="7"/>
  <c r="H440" i="7"/>
  <c r="H240" i="7"/>
  <c r="H196" i="7"/>
  <c r="H400" i="7"/>
  <c r="H12" i="7"/>
  <c r="H388" i="7"/>
  <c r="H92" i="7"/>
  <c r="H432" i="7"/>
  <c r="H504" i="7"/>
  <c r="H192" i="7"/>
  <c r="H444" i="7"/>
  <c r="H464" i="7"/>
  <c r="H372" i="7"/>
  <c r="H310" i="7"/>
  <c r="H168" i="7"/>
  <c r="H160" i="7"/>
  <c r="H54" i="7"/>
  <c r="H264" i="7"/>
  <c r="H496" i="7"/>
  <c r="H232" i="7"/>
  <c r="H460" i="7"/>
  <c r="H368" i="7"/>
  <c r="H100" i="7"/>
  <c r="H508" i="7"/>
  <c r="H174" i="7"/>
  <c r="H488" i="7"/>
  <c r="H260" i="7"/>
  <c r="H270" i="7"/>
  <c r="H332" i="7"/>
  <c r="H156" i="7"/>
  <c r="H96" i="7"/>
  <c r="H452" i="7"/>
  <c r="H358" i="7"/>
  <c r="H516" i="7"/>
  <c r="H288" i="7"/>
  <c r="H336" i="7"/>
  <c r="H518" i="7"/>
  <c r="H286" i="7"/>
  <c r="H140" i="7"/>
  <c r="H396" i="7"/>
  <c r="H520" i="7"/>
  <c r="H206" i="7"/>
  <c r="H360" i="7"/>
  <c r="H14" i="7"/>
  <c r="H366" i="7"/>
  <c r="H166" i="7"/>
  <c r="H382" i="7"/>
  <c r="H404" i="7"/>
  <c r="H524" i="7"/>
  <c r="I72" i="5"/>
  <c r="Z5" i="5"/>
  <c r="V343" i="7"/>
  <c r="V55" i="6"/>
  <c r="V407" i="7"/>
  <c r="C311" i="7"/>
  <c r="H72" i="5"/>
  <c r="D5" i="7"/>
  <c r="S5" i="7"/>
  <c r="S304" i="7" s="1"/>
  <c r="W72" i="5"/>
  <c r="P6" i="7"/>
  <c r="T73" i="5"/>
  <c r="F6" i="7"/>
  <c r="J73" i="5"/>
  <c r="M128" i="7"/>
  <c r="M406" i="7"/>
  <c r="M144" i="7"/>
  <c r="M8" i="7"/>
  <c r="M284" i="7"/>
  <c r="M116" i="7"/>
  <c r="M80" i="7"/>
  <c r="M240" i="7"/>
  <c r="M220" i="7"/>
  <c r="M140" i="7"/>
  <c r="M118" i="7"/>
  <c r="M88" i="7"/>
  <c r="M134" i="7"/>
  <c r="M222" i="7"/>
  <c r="M262" i="7"/>
  <c r="M126" i="7"/>
  <c r="M64" i="7"/>
  <c r="M180" i="7"/>
  <c r="M308" i="7"/>
  <c r="M472" i="7"/>
  <c r="M440" i="7"/>
  <c r="M408" i="7"/>
  <c r="M376" i="7"/>
  <c r="M344" i="7"/>
  <c r="M496" i="7"/>
  <c r="M460" i="7"/>
  <c r="M508" i="7"/>
  <c r="M244" i="7"/>
  <c r="M292" i="7"/>
  <c r="M196" i="7"/>
  <c r="M182" i="7"/>
  <c r="M230" i="7"/>
  <c r="M504" i="7"/>
  <c r="M404" i="7"/>
  <c r="M380" i="7"/>
  <c r="M328" i="7"/>
  <c r="M278" i="7"/>
  <c r="M502" i="7"/>
  <c r="M184" i="7"/>
  <c r="M248" i="7"/>
  <c r="M358" i="7"/>
  <c r="M398" i="7"/>
  <c r="M158" i="7"/>
  <c r="M16" i="7"/>
  <c r="M200" i="7"/>
  <c r="M76" i="7"/>
  <c r="M470" i="7"/>
  <c r="M150" i="7"/>
  <c r="M120" i="7"/>
  <c r="M94" i="7"/>
  <c r="M252" i="7"/>
  <c r="M374" i="7"/>
  <c r="M382" i="7"/>
  <c r="M28" i="7"/>
  <c r="M68" i="7"/>
  <c r="M256" i="7"/>
  <c r="M272" i="7"/>
  <c r="M494" i="7"/>
  <c r="M100" i="7"/>
  <c r="M108" i="7"/>
  <c r="M208" i="7"/>
  <c r="M212" i="7"/>
  <c r="M526" i="7"/>
  <c r="M464" i="7"/>
  <c r="M432" i="7"/>
  <c r="M400" i="7"/>
  <c r="M368" i="7"/>
  <c r="M480" i="7"/>
  <c r="M336" i="7"/>
  <c r="M500" i="7"/>
  <c r="M228" i="7"/>
  <c r="M310" i="7"/>
  <c r="M326" i="7"/>
  <c r="M286" i="7"/>
  <c r="M148" i="7"/>
  <c r="M204" i="7"/>
  <c r="M478" i="7"/>
  <c r="M388" i="7"/>
  <c r="M350" i="7"/>
  <c r="M276" i="7"/>
  <c r="M254" i="7"/>
  <c r="M462" i="7"/>
  <c r="M156" i="7"/>
  <c r="M188" i="7"/>
  <c r="M348" i="7"/>
  <c r="M312" i="7"/>
  <c r="M412" i="7"/>
  <c r="M160" i="7"/>
  <c r="M304" i="7"/>
  <c r="M302" i="7"/>
  <c r="M86" i="7"/>
  <c r="M444" i="7"/>
  <c r="M206" i="7"/>
  <c r="M524" i="7"/>
  <c r="M96" i="7"/>
  <c r="M110" i="7"/>
  <c r="M214" i="7"/>
  <c r="M318" i="7"/>
  <c r="M436" i="7"/>
  <c r="M84" i="7"/>
  <c r="M104" i="7"/>
  <c r="M216" i="7"/>
  <c r="M294" i="7"/>
  <c r="M454" i="7"/>
  <c r="M72" i="7"/>
  <c r="M102" i="7"/>
  <c r="M372" i="7"/>
  <c r="M520" i="7"/>
  <c r="M456" i="7"/>
  <c r="M424" i="7"/>
  <c r="M392" i="7"/>
  <c r="M360" i="7"/>
  <c r="M516" i="7"/>
  <c r="M476" i="7"/>
  <c r="M414" i="7"/>
  <c r="M142" i="7"/>
  <c r="M332" i="7"/>
  <c r="M342" i="7"/>
  <c r="M132" i="7"/>
  <c r="M172" i="7"/>
  <c r="M510" i="7"/>
  <c r="M486" i="7"/>
  <c r="M430" i="7"/>
  <c r="M264" i="7"/>
  <c r="M260" i="7"/>
  <c r="M366" i="7"/>
  <c r="M236" i="7"/>
  <c r="M190" i="7"/>
  <c r="M324" i="7"/>
  <c r="M316" i="7"/>
  <c r="M420" i="7"/>
  <c r="M174" i="7"/>
  <c r="M40" i="7"/>
  <c r="G5" i="7"/>
  <c r="G310" i="7" s="1"/>
  <c r="K72" i="5"/>
  <c r="E5" i="7"/>
  <c r="U6" i="7"/>
  <c r="Y73" i="5"/>
  <c r="H316" i="7"/>
  <c r="B191" i="7"/>
  <c r="H320" i="7"/>
  <c r="H326" i="7"/>
  <c r="B87" i="7"/>
  <c r="V44" i="6"/>
  <c r="V319" i="7"/>
  <c r="V43" i="6"/>
  <c r="H312" i="7"/>
  <c r="H318" i="7"/>
  <c r="V311" i="7"/>
  <c r="B79" i="7"/>
  <c r="C19" i="6"/>
  <c r="C9" i="6"/>
  <c r="V42" i="6"/>
  <c r="V303" i="7"/>
  <c r="B71" i="7"/>
  <c r="C8" i="6"/>
  <c r="X28" i="6" l="1"/>
  <c r="Y42" i="6"/>
  <c r="X42" i="6"/>
  <c r="Y45" i="6"/>
  <c r="X45" i="6"/>
  <c r="Y56" i="6"/>
  <c r="X56" i="6"/>
  <c r="Y59" i="6"/>
  <c r="X59" i="6"/>
  <c r="Y63" i="6"/>
  <c r="X63" i="6"/>
  <c r="Y53" i="6"/>
  <c r="X53" i="6"/>
  <c r="Y69" i="6"/>
  <c r="Y49" i="6"/>
  <c r="X49" i="6"/>
  <c r="Y9" i="6"/>
  <c r="X11" i="6"/>
  <c r="Y40" i="6"/>
  <c r="X40" i="6"/>
  <c r="Y65" i="6"/>
  <c r="X65" i="6"/>
  <c r="Y44" i="6"/>
  <c r="X44" i="6"/>
  <c r="Y46" i="6"/>
  <c r="X46" i="6"/>
  <c r="Y60" i="6"/>
  <c r="X60" i="6"/>
  <c r="Y52" i="6"/>
  <c r="X52" i="6"/>
  <c r="Y66" i="6"/>
  <c r="X66" i="6"/>
  <c r="Y48" i="6"/>
  <c r="X48" i="6"/>
  <c r="Y36" i="6"/>
  <c r="X36" i="6"/>
  <c r="Y11" i="6"/>
  <c r="X10" i="6"/>
  <c r="Y57" i="6"/>
  <c r="X57" i="6"/>
  <c r="Y47" i="6"/>
  <c r="X47" i="6"/>
  <c r="Y58" i="6"/>
  <c r="X58" i="6"/>
  <c r="Y61" i="6"/>
  <c r="X61" i="6"/>
  <c r="Y51" i="6"/>
  <c r="X51" i="6"/>
  <c r="Y38" i="6"/>
  <c r="X38" i="6"/>
  <c r="X8" i="6"/>
  <c r="Y41" i="6"/>
  <c r="X41" i="6"/>
  <c r="Y12" i="6"/>
  <c r="X7" i="6"/>
  <c r="X9" i="6"/>
  <c r="Y68" i="6"/>
  <c r="X68" i="6"/>
  <c r="Y54" i="6"/>
  <c r="X54" i="6"/>
  <c r="Y43" i="6"/>
  <c r="X43" i="6"/>
  <c r="Y55" i="6"/>
  <c r="X55" i="6"/>
  <c r="Y64" i="6"/>
  <c r="X64" i="6"/>
  <c r="Y62" i="6"/>
  <c r="X62" i="6"/>
  <c r="Y50" i="6"/>
  <c r="X50" i="6"/>
  <c r="Y34" i="6"/>
  <c r="X34" i="6"/>
  <c r="Y67" i="6"/>
  <c r="X67" i="6"/>
  <c r="Y37" i="6"/>
  <c r="X37" i="6"/>
  <c r="X19" i="6"/>
  <c r="Y39" i="6"/>
  <c r="X39" i="6"/>
  <c r="Y10" i="6"/>
  <c r="X13" i="6"/>
  <c r="Y35" i="6"/>
  <c r="X35" i="6"/>
  <c r="Y8" i="6"/>
  <c r="X15" i="6"/>
  <c r="Y7" i="6"/>
  <c r="X12" i="6"/>
  <c r="X17" i="6"/>
  <c r="X14" i="6"/>
  <c r="Y13" i="6"/>
  <c r="Y28" i="6"/>
  <c r="Y14" i="6"/>
  <c r="Y15" i="6"/>
  <c r="I38" i="7"/>
  <c r="F140" i="7"/>
  <c r="F436" i="7"/>
  <c r="T318" i="7"/>
  <c r="T317" i="7" s="1"/>
  <c r="I292" i="7"/>
  <c r="F372" i="7"/>
  <c r="F240" i="7"/>
  <c r="F156" i="7"/>
  <c r="I126" i="7"/>
  <c r="Q388" i="7"/>
  <c r="F342" i="7"/>
  <c r="F124" i="7"/>
  <c r="I60" i="7"/>
  <c r="F502" i="7"/>
  <c r="F524" i="7"/>
  <c r="I240" i="7"/>
  <c r="F188" i="7"/>
  <c r="F236" i="7"/>
  <c r="F406" i="7"/>
  <c r="F504" i="7"/>
  <c r="F216" i="7"/>
  <c r="F128" i="7"/>
  <c r="F350" i="7"/>
  <c r="F196" i="7"/>
  <c r="I508" i="7"/>
  <c r="I496" i="7"/>
  <c r="I524" i="7"/>
  <c r="I400" i="7"/>
  <c r="I470" i="7"/>
  <c r="F416" i="7"/>
  <c r="F480" i="7"/>
  <c r="F40" i="7"/>
  <c r="F94" i="7"/>
  <c r="F348" i="7"/>
  <c r="F390" i="7"/>
  <c r="F158" i="7"/>
  <c r="F492" i="7"/>
  <c r="F518" i="7"/>
  <c r="I448" i="7"/>
  <c r="F264" i="7"/>
  <c r="I284" i="7"/>
  <c r="F278" i="7"/>
  <c r="F428" i="7"/>
  <c r="F470" i="7"/>
  <c r="F392" i="7"/>
  <c r="F360" i="7"/>
  <c r="F366" i="7"/>
  <c r="F318" i="7"/>
  <c r="F317" i="7" s="1"/>
  <c r="F8" i="7"/>
  <c r="F292" i="7"/>
  <c r="F326" i="7"/>
  <c r="F246" i="7"/>
  <c r="F262" i="7"/>
  <c r="F148" i="7"/>
  <c r="F376" i="7"/>
  <c r="F176" i="7"/>
  <c r="F144" i="7"/>
  <c r="F456" i="7"/>
  <c r="F112" i="7"/>
  <c r="F12" i="7"/>
  <c r="F374" i="7"/>
  <c r="F288" i="7"/>
  <c r="F308" i="7"/>
  <c r="F324" i="7"/>
  <c r="F488" i="7"/>
  <c r="F454" i="7"/>
  <c r="F168" i="7"/>
  <c r="F520" i="7"/>
  <c r="F270" i="7"/>
  <c r="F142" i="7"/>
  <c r="F272" i="7"/>
  <c r="F230" i="7"/>
  <c r="F486" i="7"/>
  <c r="F430" i="7"/>
  <c r="F232" i="7"/>
  <c r="F468" i="7"/>
  <c r="F432" i="7"/>
  <c r="F400" i="7"/>
  <c r="F448" i="7"/>
  <c r="F38" i="7"/>
  <c r="F222" i="7"/>
  <c r="F220" i="7"/>
  <c r="F252" i="7"/>
  <c r="F46" i="7"/>
  <c r="F28" i="7"/>
  <c r="F320" i="7"/>
  <c r="F102" i="7"/>
  <c r="F334" i="7"/>
  <c r="F398" i="7"/>
  <c r="F24" i="7"/>
  <c r="F180" i="7"/>
  <c r="F56" i="7"/>
  <c r="F382" i="7"/>
  <c r="F408" i="7"/>
  <c r="F70" i="7"/>
  <c r="F198" i="7"/>
  <c r="F72" i="7"/>
  <c r="F150" i="7"/>
  <c r="F300" i="7"/>
  <c r="F96" i="7"/>
  <c r="F412" i="7"/>
  <c r="F64" i="7"/>
  <c r="F244" i="7"/>
  <c r="F332" i="7"/>
  <c r="F54" i="7"/>
  <c r="F256" i="7"/>
  <c r="F312" i="7"/>
  <c r="F314" i="7" s="1"/>
  <c r="F313" i="7" s="1"/>
  <c r="F344" i="7"/>
  <c r="F182" i="7"/>
  <c r="F172" i="7"/>
  <c r="F500" i="7"/>
  <c r="F452" i="7"/>
  <c r="F224" i="7"/>
  <c r="F276" i="7"/>
  <c r="F228" i="7"/>
  <c r="F484" i="7"/>
  <c r="F238" i="7"/>
  <c r="F36" i="7"/>
  <c r="F44" i="7"/>
  <c r="F478" i="7"/>
  <c r="F462" i="7"/>
  <c r="F422" i="7"/>
  <c r="F200" i="7"/>
  <c r="F444" i="7"/>
  <c r="F84" i="7"/>
  <c r="F108" i="7"/>
  <c r="F206" i="7"/>
  <c r="F368" i="7"/>
  <c r="F328" i="7"/>
  <c r="F510" i="7"/>
  <c r="F190" i="7"/>
  <c r="F134" i="7"/>
  <c r="F92" i="7"/>
  <c r="F22" i="7"/>
  <c r="F414" i="7"/>
  <c r="F14" i="7"/>
  <c r="F52" i="7"/>
  <c r="F316" i="7"/>
  <c r="F214" i="7"/>
  <c r="F340" i="7"/>
  <c r="F16" i="7"/>
  <c r="F152" i="7"/>
  <c r="F166" i="7"/>
  <c r="F248" i="7"/>
  <c r="F336" i="7"/>
  <c r="F356" i="7"/>
  <c r="F260" i="7"/>
  <c r="F80" i="7"/>
  <c r="F438" i="7"/>
  <c r="F48" i="7"/>
  <c r="F284" i="7"/>
  <c r="F104" i="7"/>
  <c r="F294" i="7"/>
  <c r="F380" i="7"/>
  <c r="F76" i="7"/>
  <c r="F132" i="7"/>
  <c r="F494" i="7"/>
  <c r="F516" i="7"/>
  <c r="F446" i="7"/>
  <c r="F496" i="7"/>
  <c r="F476" i="7"/>
  <c r="F440" i="7"/>
  <c r="F304" i="7"/>
  <c r="F174" i="7"/>
  <c r="F526" i="7"/>
  <c r="F268" i="7"/>
  <c r="F184" i="7"/>
  <c r="F136" i="7"/>
  <c r="F464" i="7"/>
  <c r="F396" i="7"/>
  <c r="F404" i="7"/>
  <c r="F472" i="7"/>
  <c r="F460" i="7"/>
  <c r="F420" i="7"/>
  <c r="F512" i="7"/>
  <c r="F424" i="7"/>
  <c r="F62" i="7"/>
  <c r="F78" i="7"/>
  <c r="F60" i="7"/>
  <c r="F86" i="7"/>
  <c r="F192" i="7"/>
  <c r="F160" i="7"/>
  <c r="F20" i="7"/>
  <c r="F204" i="7"/>
  <c r="F88" i="7"/>
  <c r="F164" i="7"/>
  <c r="F286" i="7"/>
  <c r="F120" i="7"/>
  <c r="F508" i="7"/>
  <c r="F68" i="7"/>
  <c r="F254" i="7"/>
  <c r="F32" i="7"/>
  <c r="F310" i="7"/>
  <c r="F116" i="7"/>
  <c r="F364" i="7"/>
  <c r="F100" i="7"/>
  <c r="F126" i="7"/>
  <c r="F302" i="7"/>
  <c r="F296" i="7"/>
  <c r="F358" i="7"/>
  <c r="F110" i="7"/>
  <c r="F208" i="7"/>
  <c r="F388" i="7"/>
  <c r="F384" i="7"/>
  <c r="F212" i="7"/>
  <c r="F118" i="7"/>
  <c r="F30" i="7"/>
  <c r="F280" i="7"/>
  <c r="W74" i="13"/>
  <c r="Z74" i="12"/>
  <c r="V74" i="13"/>
  <c r="Y74" i="12"/>
  <c r="H67" i="12"/>
  <c r="H41" i="12"/>
  <c r="H72" i="12"/>
  <c r="H56" i="12"/>
  <c r="H40" i="12"/>
  <c r="H24" i="12"/>
  <c r="R74" i="13"/>
  <c r="U74" i="12"/>
  <c r="G73" i="13"/>
  <c r="J73" i="12"/>
  <c r="K74" i="13"/>
  <c r="N74" i="12"/>
  <c r="M73" i="13"/>
  <c r="P73" i="12"/>
  <c r="N252" i="7"/>
  <c r="O74" i="13"/>
  <c r="R74" i="12"/>
  <c r="K71" i="6"/>
  <c r="M74" i="13"/>
  <c r="P74" i="12"/>
  <c r="Q74" i="13"/>
  <c r="T74" i="12"/>
  <c r="J71" i="6"/>
  <c r="O74" i="12"/>
  <c r="L74" i="13"/>
  <c r="K73" i="13"/>
  <c r="N73" i="12"/>
  <c r="H63" i="12"/>
  <c r="H31" i="12"/>
  <c r="H70" i="12"/>
  <c r="H54" i="12"/>
  <c r="H38" i="12"/>
  <c r="H69" i="12"/>
  <c r="H53" i="12"/>
  <c r="C239" i="7"/>
  <c r="F243" i="7" s="1"/>
  <c r="H37" i="12"/>
  <c r="H68" i="12"/>
  <c r="H52" i="12"/>
  <c r="H36" i="12"/>
  <c r="S74" i="13"/>
  <c r="V74" i="12"/>
  <c r="I73" i="12"/>
  <c r="F73" i="13"/>
  <c r="W73" i="13"/>
  <c r="Z73" i="12"/>
  <c r="W74" i="12"/>
  <c r="T74" i="13"/>
  <c r="T73" i="9"/>
  <c r="T73" i="13"/>
  <c r="W73" i="12"/>
  <c r="M73" i="12"/>
  <c r="J73" i="13"/>
  <c r="I74" i="13"/>
  <c r="L74" i="12"/>
  <c r="U74" i="13"/>
  <c r="X74" i="12"/>
  <c r="H59" i="12"/>
  <c r="H27" i="12"/>
  <c r="H66" i="12"/>
  <c r="H50" i="12"/>
  <c r="H34" i="12"/>
  <c r="H65" i="12"/>
  <c r="H33" i="12"/>
  <c r="H64" i="12"/>
  <c r="H32" i="12"/>
  <c r="L73" i="13"/>
  <c r="O73" i="12"/>
  <c r="F74" i="9"/>
  <c r="F74" i="13"/>
  <c r="I74" i="12"/>
  <c r="S74" i="12"/>
  <c r="P74" i="13"/>
  <c r="H51" i="12"/>
  <c r="H35" i="12"/>
  <c r="H58" i="12"/>
  <c r="H26" i="12"/>
  <c r="H57" i="12"/>
  <c r="H25" i="12"/>
  <c r="I73" i="13"/>
  <c r="L73" i="12"/>
  <c r="K74" i="12"/>
  <c r="H74" i="13"/>
  <c r="U73" i="13"/>
  <c r="X73" i="12"/>
  <c r="U73" i="12"/>
  <c r="R73" i="13"/>
  <c r="G74" i="13"/>
  <c r="J74" i="12"/>
  <c r="N73" i="9"/>
  <c r="Q73" i="12"/>
  <c r="N73" i="13"/>
  <c r="T70" i="6"/>
  <c r="Y73" i="12"/>
  <c r="V73" i="13"/>
  <c r="O73" i="13"/>
  <c r="R73" i="12"/>
  <c r="S73" i="13"/>
  <c r="V73" i="12"/>
  <c r="H71" i="12"/>
  <c r="H55" i="12"/>
  <c r="H39" i="12"/>
  <c r="H62" i="12"/>
  <c r="H30" i="12"/>
  <c r="H61" i="12"/>
  <c r="H29" i="12"/>
  <c r="H60" i="12"/>
  <c r="H28" i="12"/>
  <c r="P318" i="7"/>
  <c r="P317" i="7" s="1"/>
  <c r="S316" i="7"/>
  <c r="S315" i="7" s="1"/>
  <c r="N158" i="7"/>
  <c r="N222" i="7"/>
  <c r="Q342" i="7"/>
  <c r="Q16" i="7"/>
  <c r="L452" i="7"/>
  <c r="Q332" i="7"/>
  <c r="T140" i="7"/>
  <c r="T24" i="7"/>
  <c r="O366" i="7"/>
  <c r="O64" i="7"/>
  <c r="O222" i="7"/>
  <c r="O206" i="7"/>
  <c r="O86" i="7"/>
  <c r="V73" i="9"/>
  <c r="O328" i="7"/>
  <c r="O192" i="7"/>
  <c r="Q384" i="7"/>
  <c r="O212" i="7"/>
  <c r="O420" i="7"/>
  <c r="O124" i="7"/>
  <c r="O104" i="7"/>
  <c r="O304" i="7"/>
  <c r="Q326" i="7"/>
  <c r="Q334" i="7"/>
  <c r="Q350" i="7"/>
  <c r="R502" i="7"/>
  <c r="N228" i="7"/>
  <c r="O152" i="7"/>
  <c r="O240" i="7"/>
  <c r="N296" i="7"/>
  <c r="O382" i="7"/>
  <c r="O348" i="7"/>
  <c r="Q414" i="7"/>
  <c r="Q348" i="7"/>
  <c r="Q492" i="7"/>
  <c r="R368" i="7"/>
  <c r="N488" i="7"/>
  <c r="O14" i="7"/>
  <c r="N318" i="7"/>
  <c r="N317" i="7" s="1"/>
  <c r="N62" i="7"/>
  <c r="O134" i="7"/>
  <c r="O118" i="7"/>
  <c r="Q478" i="7"/>
  <c r="O468" i="7"/>
  <c r="Q392" i="7"/>
  <c r="Q404" i="7"/>
  <c r="O494" i="7"/>
  <c r="O288" i="7"/>
  <c r="O278" i="7"/>
  <c r="O520" i="7"/>
  <c r="I36" i="7"/>
  <c r="I286" i="7"/>
  <c r="I94" i="7"/>
  <c r="I238" i="7"/>
  <c r="I206" i="7"/>
  <c r="I318" i="7"/>
  <c r="I317" i="7" s="1"/>
  <c r="I438" i="7"/>
  <c r="I308" i="7"/>
  <c r="I216" i="7"/>
  <c r="I44" i="7"/>
  <c r="I376" i="7"/>
  <c r="I348" i="7"/>
  <c r="I152" i="7"/>
  <c r="I334" i="7"/>
  <c r="I422" i="7"/>
  <c r="I364" i="7"/>
  <c r="I102" i="7"/>
  <c r="I428" i="7"/>
  <c r="I436" i="7"/>
  <c r="I24" i="7"/>
  <c r="I28" i="7"/>
  <c r="I144" i="7"/>
  <c r="I360" i="7"/>
  <c r="I230" i="7"/>
  <c r="I222" i="7"/>
  <c r="I128" i="7"/>
  <c r="I232" i="7"/>
  <c r="I384" i="7"/>
  <c r="I254" i="7"/>
  <c r="I192" i="7"/>
  <c r="I324" i="7"/>
  <c r="I16" i="7"/>
  <c r="T260" i="7"/>
  <c r="S308" i="7"/>
  <c r="Q164" i="7"/>
  <c r="Q374" i="7"/>
  <c r="Q54" i="7"/>
  <c r="Q440" i="7"/>
  <c r="Q432" i="7"/>
  <c r="Q460" i="7"/>
  <c r="Q380" i="7"/>
  <c r="Q390" i="7"/>
  <c r="Q358" i="7"/>
  <c r="Q264" i="7"/>
  <c r="Q62" i="7"/>
  <c r="Q44" i="7"/>
  <c r="Q316" i="7"/>
  <c r="Q315" i="7" s="1"/>
  <c r="O68" i="7"/>
  <c r="O264" i="7"/>
  <c r="O16" i="7"/>
  <c r="O176" i="7"/>
  <c r="O516" i="7"/>
  <c r="O286" i="7"/>
  <c r="O188" i="7"/>
  <c r="O28" i="7"/>
  <c r="O174" i="7"/>
  <c r="O380" i="7"/>
  <c r="O190" i="7"/>
  <c r="O422" i="7"/>
  <c r="O270" i="7"/>
  <c r="O140" i="7"/>
  <c r="O294" i="7"/>
  <c r="O230" i="7"/>
  <c r="O414" i="7"/>
  <c r="O416" i="7"/>
  <c r="O44" i="7"/>
  <c r="O198" i="7"/>
  <c r="O404" i="7"/>
  <c r="O452" i="7"/>
  <c r="O96" i="7"/>
  <c r="O220" i="7"/>
  <c r="O102" i="7"/>
  <c r="O62" i="7"/>
  <c r="O268" i="7"/>
  <c r="O510" i="7"/>
  <c r="O356" i="7"/>
  <c r="O296" i="7"/>
  <c r="O376" i="7"/>
  <c r="O476" i="7"/>
  <c r="O500" i="7"/>
  <c r="O92" i="7"/>
  <c r="O454" i="7"/>
  <c r="O352" i="7"/>
  <c r="O480" i="7"/>
  <c r="O132" i="7"/>
  <c r="O244" i="7"/>
  <c r="O248" i="7"/>
  <c r="O24" i="7"/>
  <c r="O196" i="7"/>
  <c r="O342" i="7"/>
  <c r="O334" i="7"/>
  <c r="O84" i="7"/>
  <c r="O320" i="7"/>
  <c r="O316" i="7"/>
  <c r="O315" i="7" s="1"/>
  <c r="O326" i="7"/>
  <c r="O312" i="7"/>
  <c r="O314" i="7" s="1"/>
  <c r="O313" i="7" s="1"/>
  <c r="O360" i="7"/>
  <c r="O36" i="7"/>
  <c r="O126" i="7"/>
  <c r="O358" i="7"/>
  <c r="O518" i="7"/>
  <c r="O496" i="7"/>
  <c r="O40" i="7"/>
  <c r="O364" i="7"/>
  <c r="O158" i="7"/>
  <c r="O46" i="7"/>
  <c r="O374" i="7"/>
  <c r="O384" i="7"/>
  <c r="O48" i="7"/>
  <c r="O20" i="7"/>
  <c r="O302" i="7"/>
  <c r="O390" i="7"/>
  <c r="O300" i="7"/>
  <c r="O262" i="7"/>
  <c r="O504" i="7"/>
  <c r="O100" i="7"/>
  <c r="O280" i="7"/>
  <c r="O406" i="7"/>
  <c r="O88" i="7"/>
  <c r="O120" i="7"/>
  <c r="O182" i="7"/>
  <c r="O142" i="7"/>
  <c r="O38" i="7"/>
  <c r="O508" i="7"/>
  <c r="O184" i="7"/>
  <c r="O464" i="7"/>
  <c r="O94" i="7"/>
  <c r="O292" i="7"/>
  <c r="O486" i="7"/>
  <c r="O340" i="7"/>
  <c r="O432" i="7"/>
  <c r="O440" i="7"/>
  <c r="O470" i="7"/>
  <c r="O112" i="7"/>
  <c r="O246" i="7"/>
  <c r="O308" i="7"/>
  <c r="O332" i="7"/>
  <c r="O236" i="7"/>
  <c r="O144" i="7"/>
  <c r="O526" i="7"/>
  <c r="O8" i="7"/>
  <c r="O156" i="7"/>
  <c r="O208" i="7"/>
  <c r="O232" i="7"/>
  <c r="O318" i="7"/>
  <c r="O317" i="7" s="1"/>
  <c r="O438" i="7"/>
  <c r="O436" i="7"/>
  <c r="O456" i="7"/>
  <c r="O472" i="7"/>
  <c r="O350" i="7"/>
  <c r="O60" i="7"/>
  <c r="O224" i="7"/>
  <c r="O204" i="7"/>
  <c r="O136" i="7"/>
  <c r="O424" i="7"/>
  <c r="O284" i="7"/>
  <c r="O216" i="7"/>
  <c r="O22" i="7"/>
  <c r="O214" i="7"/>
  <c r="O260" i="7"/>
  <c r="O166" i="7"/>
  <c r="O116" i="7"/>
  <c r="O32" i="7"/>
  <c r="O324" i="7"/>
  <c r="O310" i="7"/>
  <c r="O398" i="7"/>
  <c r="O444" i="7"/>
  <c r="O238" i="7"/>
  <c r="O148" i="7"/>
  <c r="O524" i="7"/>
  <c r="O254" i="7"/>
  <c r="O428" i="7"/>
  <c r="O368" i="7"/>
  <c r="O392" i="7"/>
  <c r="O164" i="7"/>
  <c r="O412" i="7"/>
  <c r="O200" i="7"/>
  <c r="O168" i="7"/>
  <c r="O54" i="7"/>
  <c r="O76" i="7"/>
  <c r="O492" i="7"/>
  <c r="O272" i="7"/>
  <c r="O12" i="7"/>
  <c r="O256" i="7"/>
  <c r="O400" i="7"/>
  <c r="O78" i="7"/>
  <c r="O512" i="7"/>
  <c r="O80" i="7"/>
  <c r="O484" i="7"/>
  <c r="O372" i="7"/>
  <c r="O462" i="7"/>
  <c r="O70" i="7"/>
  <c r="O336" i="7"/>
  <c r="O446" i="7"/>
  <c r="O396" i="7"/>
  <c r="O30" i="7"/>
  <c r="O252" i="7"/>
  <c r="O128" i="7"/>
  <c r="O502" i="7"/>
  <c r="O72" i="7"/>
  <c r="O448" i="7"/>
  <c r="O160" i="7"/>
  <c r="O344" i="7"/>
  <c r="O388" i="7"/>
  <c r="O56" i="7"/>
  <c r="O408" i="7"/>
  <c r="O276" i="7"/>
  <c r="O430" i="7"/>
  <c r="O108" i="7"/>
  <c r="O150" i="7"/>
  <c r="O478" i="7"/>
  <c r="O110" i="7"/>
  <c r="O460" i="7"/>
  <c r="O172" i="7"/>
  <c r="O488" i="7"/>
  <c r="O180" i="7"/>
  <c r="O228" i="7"/>
  <c r="N526" i="7"/>
  <c r="N206" i="7"/>
  <c r="N8" i="7"/>
  <c r="N292" i="7"/>
  <c r="N16" i="7"/>
  <c r="N264" i="7"/>
  <c r="N60" i="7"/>
  <c r="N500" i="7"/>
  <c r="N502" i="7"/>
  <c r="N440" i="7"/>
  <c r="N184" i="7"/>
  <c r="N46" i="7"/>
  <c r="N342" i="7"/>
  <c r="N144" i="7"/>
  <c r="N102" i="7"/>
  <c r="N204" i="7"/>
  <c r="N304" i="7"/>
  <c r="N438" i="7"/>
  <c r="N452" i="7"/>
  <c r="N436" i="7"/>
  <c r="N276" i="7"/>
  <c r="N278" i="7"/>
  <c r="N140" i="7"/>
  <c r="N484" i="7"/>
  <c r="N374" i="7"/>
  <c r="N480" i="7"/>
  <c r="N238" i="7"/>
  <c r="N224" i="7"/>
  <c r="N244" i="7"/>
  <c r="N302" i="7"/>
  <c r="N260" i="7"/>
  <c r="N30" i="7"/>
  <c r="R20" i="7"/>
  <c r="R76" i="7"/>
  <c r="R462" i="7"/>
  <c r="R496" i="7"/>
  <c r="N71" i="6"/>
  <c r="P74" i="9"/>
  <c r="V74" i="9"/>
  <c r="T71" i="6"/>
  <c r="Q324" i="7"/>
  <c r="Q420" i="7"/>
  <c r="Q366" i="7"/>
  <c r="Q364" i="7"/>
  <c r="Q216" i="7"/>
  <c r="R148" i="7"/>
  <c r="N182" i="7"/>
  <c r="N134" i="7"/>
  <c r="N112" i="7"/>
  <c r="N412" i="7"/>
  <c r="N70" i="7"/>
  <c r="N288" i="7"/>
  <c r="N176" i="7"/>
  <c r="Q46" i="7"/>
  <c r="Q12" i="7"/>
  <c r="Q464" i="7"/>
  <c r="Q20" i="7"/>
  <c r="Q444" i="7"/>
  <c r="O73" i="9"/>
  <c r="M70" i="6"/>
  <c r="L72" i="7"/>
  <c r="L240" i="7"/>
  <c r="L454" i="7"/>
  <c r="L324" i="7"/>
  <c r="M74" i="9"/>
  <c r="L262" i="7"/>
  <c r="Q468" i="7"/>
  <c r="Q310" i="7"/>
  <c r="Q436" i="7"/>
  <c r="Q360" i="7"/>
  <c r="Q476" i="7"/>
  <c r="Q28" i="7"/>
  <c r="Q424" i="7"/>
  <c r="Q502" i="7"/>
  <c r="Q396" i="7"/>
  <c r="Q318" i="7"/>
  <c r="Q317" i="7" s="1"/>
  <c r="Q8" i="7"/>
  <c r="Q38" i="7"/>
  <c r="Q68" i="7"/>
  <c r="Q100" i="7"/>
  <c r="Q228" i="7"/>
  <c r="Q376" i="7"/>
  <c r="Q272" i="7"/>
  <c r="Q230" i="7"/>
  <c r="Q356" i="7"/>
  <c r="Q452" i="7"/>
  <c r="Q368" i="7"/>
  <c r="Q454" i="7"/>
  <c r="Q128" i="7"/>
  <c r="Q134" i="7"/>
  <c r="Q166" i="7"/>
  <c r="Q160" i="7"/>
  <c r="Q504" i="7"/>
  <c r="Q408" i="7"/>
  <c r="Q446" i="7"/>
  <c r="Q508" i="7"/>
  <c r="Q340" i="7"/>
  <c r="Q320" i="7"/>
  <c r="Q256" i="7"/>
  <c r="Q302" i="7"/>
  <c r="Q372" i="7"/>
  <c r="Q496" i="7"/>
  <c r="Q192" i="7"/>
  <c r="Q400" i="7"/>
  <c r="Q500" i="7"/>
  <c r="Q470" i="7"/>
  <c r="Q40" i="7"/>
  <c r="Q52" i="7"/>
  <c r="Q70" i="7"/>
  <c r="Q96" i="7"/>
  <c r="Q268" i="7"/>
  <c r="Q278" i="7"/>
  <c r="Q296" i="7"/>
  <c r="Q300" i="7"/>
  <c r="Q462" i="7"/>
  <c r="Q448" i="7"/>
  <c r="Q132" i="7"/>
  <c r="Q260" i="7"/>
  <c r="Q344" i="7"/>
  <c r="Q14" i="7"/>
  <c r="Q422" i="7"/>
  <c r="Q480" i="7"/>
  <c r="Q438" i="7"/>
  <c r="Q328" i="7"/>
  <c r="Q412" i="7"/>
  <c r="Q416" i="7"/>
  <c r="Q488" i="7"/>
  <c r="Q336" i="7"/>
  <c r="Q222" i="7"/>
  <c r="Q472" i="7"/>
  <c r="R198" i="7"/>
  <c r="Q270" i="7"/>
  <c r="Q224" i="7"/>
  <c r="N232" i="7"/>
  <c r="N396" i="7"/>
  <c r="N24" i="7"/>
  <c r="N94" i="7"/>
  <c r="N390" i="7"/>
  <c r="N198" i="7"/>
  <c r="N414" i="7"/>
  <c r="N366" i="7"/>
  <c r="N148" i="7"/>
  <c r="N384" i="7"/>
  <c r="N96" i="7"/>
  <c r="N352" i="7"/>
  <c r="N308" i="7"/>
  <c r="N388" i="7"/>
  <c r="N380" i="7"/>
  <c r="N344" i="7"/>
  <c r="N404" i="7"/>
  <c r="N398" i="7"/>
  <c r="N464" i="7"/>
  <c r="N168" i="7"/>
  <c r="N512" i="7"/>
  <c r="N478" i="7"/>
  <c r="N428" i="7"/>
  <c r="N392" i="7"/>
  <c r="N424" i="7"/>
  <c r="N166" i="7"/>
  <c r="N504" i="7"/>
  <c r="N340" i="7"/>
  <c r="N150" i="7"/>
  <c r="N334" i="7"/>
  <c r="N220" i="7"/>
  <c r="N254" i="7"/>
  <c r="N336" i="7"/>
  <c r="N20" i="7"/>
  <c r="N294" i="7"/>
  <c r="N128" i="7"/>
  <c r="N324" i="7"/>
  <c r="N84" i="7"/>
  <c r="N508" i="7"/>
  <c r="N400" i="7"/>
  <c r="N422" i="7"/>
  <c r="N468" i="7"/>
  <c r="N518" i="7"/>
  <c r="Q60" i="7"/>
  <c r="Q48" i="7"/>
  <c r="Q32" i="7"/>
  <c r="Q198" i="7"/>
  <c r="Q486" i="7"/>
  <c r="Q428" i="7"/>
  <c r="Q510" i="7"/>
  <c r="Q276" i="7"/>
  <c r="Q430" i="7"/>
  <c r="Q352" i="7"/>
  <c r="Q484" i="7"/>
  <c r="I312" i="7"/>
  <c r="I314" i="7" s="1"/>
  <c r="I313" i="7" s="1"/>
  <c r="I404" i="7"/>
  <c r="I78" i="7"/>
  <c r="I48" i="7"/>
  <c r="I118" i="7"/>
  <c r="I316" i="7"/>
  <c r="I315" i="7" s="1"/>
  <c r="I14" i="7"/>
  <c r="I200" i="7"/>
  <c r="I212" i="7"/>
  <c r="I148" i="7"/>
  <c r="I108" i="7"/>
  <c r="I424" i="7"/>
  <c r="I452" i="7"/>
  <c r="I188" i="7"/>
  <c r="I220" i="7"/>
  <c r="I256" i="7"/>
  <c r="I180" i="7"/>
  <c r="I512" i="7"/>
  <c r="I264" i="7"/>
  <c r="I92" i="7"/>
  <c r="I380" i="7"/>
  <c r="I342" i="7"/>
  <c r="I494" i="7"/>
  <c r="I62" i="7"/>
  <c r="I20" i="7"/>
  <c r="I408" i="7"/>
  <c r="I374" i="7"/>
  <c r="I446" i="7"/>
  <c r="I262" i="7"/>
  <c r="I198" i="7"/>
  <c r="I388" i="7"/>
  <c r="I182" i="7"/>
  <c r="I486" i="7"/>
  <c r="I392" i="7"/>
  <c r="I468" i="7"/>
  <c r="I302" i="7"/>
  <c r="I478" i="7"/>
  <c r="I340" i="7"/>
  <c r="I156" i="7"/>
  <c r="I320" i="7"/>
  <c r="I356" i="7"/>
  <c r="I96" i="7"/>
  <c r="I172" i="7"/>
  <c r="I416" i="7"/>
  <c r="I116" i="7"/>
  <c r="I406" i="7"/>
  <c r="I150" i="7"/>
  <c r="I510" i="7"/>
  <c r="I32" i="7"/>
  <c r="T312" i="7"/>
  <c r="T314" i="7" s="1"/>
  <c r="T313" i="7" s="1"/>
  <c r="R70" i="6"/>
  <c r="T244" i="7"/>
  <c r="T44" i="7"/>
  <c r="T200" i="7"/>
  <c r="T118" i="7"/>
  <c r="T420" i="7"/>
  <c r="T320" i="7"/>
  <c r="T156" i="7"/>
  <c r="T110" i="7"/>
  <c r="T160" i="7"/>
  <c r="T382" i="7"/>
  <c r="T222" i="7"/>
  <c r="T174" i="7"/>
  <c r="T88" i="7"/>
  <c r="T254" i="7"/>
  <c r="T326" i="7"/>
  <c r="J73" i="9"/>
  <c r="T484" i="7"/>
  <c r="R472" i="7"/>
  <c r="R372" i="7"/>
  <c r="R478" i="7"/>
  <c r="R420" i="7"/>
  <c r="T48" i="7"/>
  <c r="R520" i="7"/>
  <c r="T152" i="7"/>
  <c r="T214" i="7"/>
  <c r="T246" i="7"/>
  <c r="T208" i="7"/>
  <c r="T448" i="7"/>
  <c r="T280" i="7"/>
  <c r="R438" i="7"/>
  <c r="R92" i="7"/>
  <c r="T180" i="7"/>
  <c r="T166" i="7"/>
  <c r="T132" i="7"/>
  <c r="T220" i="7"/>
  <c r="R160" i="7"/>
  <c r="T190" i="7"/>
  <c r="T168" i="7"/>
  <c r="T136" i="7"/>
  <c r="T92" i="7"/>
  <c r="T68" i="7"/>
  <c r="T22" i="7"/>
  <c r="T112" i="7"/>
  <c r="T414" i="7"/>
  <c r="R310" i="7"/>
  <c r="S312" i="7"/>
  <c r="S314" i="7" s="1"/>
  <c r="S313" i="7" s="1"/>
  <c r="T324" i="7"/>
  <c r="T316" i="7"/>
  <c r="T315" i="7" s="1"/>
  <c r="A2" i="7"/>
  <c r="R430" i="7"/>
  <c r="T480" i="7"/>
  <c r="R444" i="7"/>
  <c r="R374" i="7"/>
  <c r="T486" i="7"/>
  <c r="T158" i="7"/>
  <c r="T206" i="7"/>
  <c r="L152" i="7"/>
  <c r="T248" i="7"/>
  <c r="T240" i="7"/>
  <c r="T212" i="7"/>
  <c r="L356" i="7"/>
  <c r="T376" i="7"/>
  <c r="T476" i="7"/>
  <c r="T388" i="7"/>
  <c r="R406" i="7"/>
  <c r="R126" i="7"/>
  <c r="T176" i="7"/>
  <c r="T134" i="7"/>
  <c r="L284" i="7"/>
  <c r="T256" i="7"/>
  <c r="R238" i="7"/>
  <c r="T216" i="7"/>
  <c r="R22" i="7"/>
  <c r="R230" i="7"/>
  <c r="R54" i="7"/>
  <c r="T284" i="7"/>
  <c r="T172" i="7"/>
  <c r="L142" i="7"/>
  <c r="T120" i="7"/>
  <c r="T400" i="7"/>
  <c r="T52" i="7"/>
  <c r="T72" i="7"/>
  <c r="T84" i="7"/>
  <c r="T406" i="7"/>
  <c r="R414" i="7"/>
  <c r="R492" i="7"/>
  <c r="R468" i="7"/>
  <c r="R424" i="7"/>
  <c r="L464" i="7"/>
  <c r="T252" i="7"/>
  <c r="R268" i="7"/>
  <c r="T204" i="7"/>
  <c r="R172" i="7"/>
  <c r="L254" i="7"/>
  <c r="R142" i="7"/>
  <c r="T452" i="7"/>
  <c r="T380" i="7"/>
  <c r="T460" i="7"/>
  <c r="L358" i="7"/>
  <c r="T108" i="7"/>
  <c r="T182" i="7"/>
  <c r="T262" i="7"/>
  <c r="T286" i="7"/>
  <c r="T188" i="7"/>
  <c r="L172" i="7"/>
  <c r="T126" i="7"/>
  <c r="T94" i="7"/>
  <c r="T478" i="7"/>
  <c r="T412" i="7"/>
  <c r="T40" i="7"/>
  <c r="C343" i="7"/>
  <c r="B95" i="7"/>
  <c r="C95" i="7"/>
  <c r="Q71" i="6"/>
  <c r="S74" i="9"/>
  <c r="L74" i="9"/>
  <c r="N310" i="7"/>
  <c r="N420" i="7"/>
  <c r="N432" i="7"/>
  <c r="N492" i="7"/>
  <c r="N448" i="7"/>
  <c r="N446" i="7"/>
  <c r="N476" i="7"/>
  <c r="N456" i="7"/>
  <c r="N430" i="7"/>
  <c r="N188" i="7"/>
  <c r="N524" i="7"/>
  <c r="N136" i="7"/>
  <c r="N268" i="7"/>
  <c r="N172" i="7"/>
  <c r="N356" i="7"/>
  <c r="N486" i="7"/>
  <c r="N300" i="7"/>
  <c r="N406" i="7"/>
  <c r="N160" i="7"/>
  <c r="N32" i="7"/>
  <c r="N284" i="7"/>
  <c r="N316" i="7"/>
  <c r="N315" i="7" s="1"/>
  <c r="N48" i="7"/>
  <c r="N120" i="7"/>
  <c r="N88" i="7"/>
  <c r="N510" i="7"/>
  <c r="N72" i="7"/>
  <c r="N110" i="7"/>
  <c r="N364" i="7"/>
  <c r="N216" i="7"/>
  <c r="N360" i="7"/>
  <c r="N64" i="7"/>
  <c r="N320" i="7"/>
  <c r="N104" i="7"/>
  <c r="N132" i="7"/>
  <c r="N92" i="7"/>
  <c r="N118" i="7"/>
  <c r="N40" i="7"/>
  <c r="N116" i="7"/>
  <c r="N350" i="7"/>
  <c r="N126" i="7"/>
  <c r="N124" i="7"/>
  <c r="N286" i="7"/>
  <c r="N38" i="7"/>
  <c r="N376" i="7"/>
  <c r="N22" i="7"/>
  <c r="N86" i="7"/>
  <c r="N76" i="7"/>
  <c r="N472" i="7"/>
  <c r="N416" i="7"/>
  <c r="N516" i="7"/>
  <c r="N444" i="7"/>
  <c r="N460" i="7"/>
  <c r="N368" i="7"/>
  <c r="N496" i="7"/>
  <c r="N494" i="7"/>
  <c r="N520" i="7"/>
  <c r="N272" i="7"/>
  <c r="N142" i="7"/>
  <c r="N270" i="7"/>
  <c r="N230" i="7"/>
  <c r="N174" i="7"/>
  <c r="N358" i="7"/>
  <c r="N190" i="7"/>
  <c r="N470" i="7"/>
  <c r="N312" i="7"/>
  <c r="N314" i="7" s="1"/>
  <c r="N313" i="7" s="1"/>
  <c r="N248" i="7"/>
  <c r="N236" i="7"/>
  <c r="N280" i="7"/>
  <c r="N454" i="7"/>
  <c r="N44" i="7"/>
  <c r="N196" i="7"/>
  <c r="N192" i="7"/>
  <c r="N240" i="7"/>
  <c r="N214" i="7"/>
  <c r="N52" i="7"/>
  <c r="N348" i="7"/>
  <c r="N200" i="7"/>
  <c r="N14" i="7"/>
  <c r="N54" i="7"/>
  <c r="N328" i="7"/>
  <c r="N256" i="7"/>
  <c r="N262" i="7"/>
  <c r="N80" i="7"/>
  <c r="N212" i="7"/>
  <c r="N246" i="7"/>
  <c r="N28" i="7"/>
  <c r="N332" i="7"/>
  <c r="N208" i="7"/>
  <c r="N68" i="7"/>
  <c r="N382" i="7"/>
  <c r="N156" i="7"/>
  <c r="N56" i="7"/>
  <c r="N408" i="7"/>
  <c r="N36" i="7"/>
  <c r="N462" i="7"/>
  <c r="L70" i="6"/>
  <c r="I358" i="7"/>
  <c r="I350" i="7"/>
  <c r="I412" i="7"/>
  <c r="I160" i="7"/>
  <c r="I174" i="7"/>
  <c r="I40" i="7"/>
  <c r="I304" i="7"/>
  <c r="I328" i="7"/>
  <c r="I432" i="7"/>
  <c r="I64" i="7"/>
  <c r="I368" i="7"/>
  <c r="I454" i="7"/>
  <c r="I310" i="7"/>
  <c r="I252" i="7"/>
  <c r="I270" i="7"/>
  <c r="I120" i="7"/>
  <c r="I268" i="7"/>
  <c r="I488" i="7"/>
  <c r="I398" i="7"/>
  <c r="I502" i="7"/>
  <c r="I500" i="7"/>
  <c r="I8" i="7"/>
  <c r="I244" i="7"/>
  <c r="I80" i="7"/>
  <c r="I22" i="7"/>
  <c r="I464" i="7"/>
  <c r="I300" i="7"/>
  <c r="I190" i="7"/>
  <c r="I70" i="7"/>
  <c r="I176" i="7"/>
  <c r="I124" i="7"/>
  <c r="I462" i="7"/>
  <c r="I142" i="7"/>
  <c r="I278" i="7"/>
  <c r="I296" i="7"/>
  <c r="I246" i="7"/>
  <c r="I440" i="7"/>
  <c r="I518" i="7"/>
  <c r="I390" i="7"/>
  <c r="I112" i="7"/>
  <c r="I430" i="7"/>
  <c r="I476" i="7"/>
  <c r="I30" i="7"/>
  <c r="I166" i="7"/>
  <c r="I444" i="7"/>
  <c r="I134" i="7"/>
  <c r="I12" i="7"/>
  <c r="I456" i="7"/>
  <c r="I336" i="7"/>
  <c r="I56" i="7"/>
  <c r="I168" i="7"/>
  <c r="I158" i="7"/>
  <c r="I366" i="7"/>
  <c r="I414" i="7"/>
  <c r="I344" i="7"/>
  <c r="I420" i="7"/>
  <c r="I516" i="7"/>
  <c r="I184" i="7"/>
  <c r="I52" i="7"/>
  <c r="I204" i="7"/>
  <c r="I136" i="7"/>
  <c r="I520" i="7"/>
  <c r="I224" i="7"/>
  <c r="I294" i="7"/>
  <c r="I280" i="7"/>
  <c r="I100" i="7"/>
  <c r="I140" i="7"/>
  <c r="I208" i="7"/>
  <c r="I68" i="7"/>
  <c r="I332" i="7"/>
  <c r="I526" i="7"/>
  <c r="I352" i="7"/>
  <c r="I272" i="7"/>
  <c r="I46" i="7"/>
  <c r="I460" i="7"/>
  <c r="I88" i="7"/>
  <c r="I196" i="7"/>
  <c r="I84" i="7"/>
  <c r="I504" i="7"/>
  <c r="I214" i="7"/>
  <c r="I484" i="7"/>
  <c r="I472" i="7"/>
  <c r="I382" i="7"/>
  <c r="I372" i="7"/>
  <c r="I288" i="7"/>
  <c r="I110" i="7"/>
  <c r="I132" i="7"/>
  <c r="I164" i="7"/>
  <c r="I396" i="7"/>
  <c r="I54" i="7"/>
  <c r="I480" i="7"/>
  <c r="I76" i="7"/>
  <c r="I276" i="7"/>
  <c r="I492" i="7"/>
  <c r="G308" i="7"/>
  <c r="G324" i="7"/>
  <c r="I70" i="6"/>
  <c r="K73" i="9"/>
  <c r="S73" i="9"/>
  <c r="Q70" i="6"/>
  <c r="I260" i="7"/>
  <c r="I248" i="7"/>
  <c r="I86" i="7"/>
  <c r="I326" i="7"/>
  <c r="I104" i="7"/>
  <c r="I72" i="7"/>
  <c r="I236" i="7"/>
  <c r="Q156" i="7"/>
  <c r="Q158" i="7"/>
  <c r="Q524" i="7"/>
  <c r="Q292" i="7"/>
  <c r="Q254" i="7"/>
  <c r="Q512" i="7"/>
  <c r="Q232" i="7"/>
  <c r="Q24" i="7"/>
  <c r="Q308" i="7"/>
  <c r="Q196" i="7"/>
  <c r="Q110" i="7"/>
  <c r="Q56" i="7"/>
  <c r="Q176" i="7"/>
  <c r="Q76" i="7"/>
  <c r="Q244" i="7"/>
  <c r="Q86" i="7"/>
  <c r="Q174" i="7"/>
  <c r="Q116" i="7"/>
  <c r="Q180" i="7"/>
  <c r="Q262" i="7"/>
  <c r="Q22" i="7"/>
  <c r="Q36" i="7"/>
  <c r="Q152" i="7"/>
  <c r="Q168" i="7"/>
  <c r="Q526" i="7"/>
  <c r="Q398" i="7"/>
  <c r="Q220" i="7"/>
  <c r="Q206" i="7"/>
  <c r="Q494" i="7"/>
  <c r="Q188" i="7"/>
  <c r="Q72" i="7"/>
  <c r="Q286" i="7"/>
  <c r="Q240" i="7"/>
  <c r="Q518" i="7"/>
  <c r="Q120" i="7"/>
  <c r="Q104" i="7"/>
  <c r="Q204" i="7"/>
  <c r="Q214" i="7"/>
  <c r="Q126" i="7"/>
  <c r="Q150" i="7"/>
  <c r="Q252" i="7"/>
  <c r="Q30" i="7"/>
  <c r="Q88" i="7"/>
  <c r="Q456" i="7"/>
  <c r="Q212" i="7"/>
  <c r="Q312" i="7"/>
  <c r="Q314" i="7" s="1"/>
  <c r="Q313" i="7" s="1"/>
  <c r="Q140" i="7"/>
  <c r="Q78" i="7"/>
  <c r="Q284" i="7"/>
  <c r="Q280" i="7"/>
  <c r="Q136" i="7"/>
  <c r="Q184" i="7"/>
  <c r="Q304" i="7"/>
  <c r="Q200" i="7"/>
  <c r="Q406" i="7"/>
  <c r="Q246" i="7"/>
  <c r="Q102" i="7"/>
  <c r="Q118" i="7"/>
  <c r="Q288" i="7"/>
  <c r="Q148" i="7"/>
  <c r="Q182" i="7"/>
  <c r="Q190" i="7"/>
  <c r="Q172" i="7"/>
  <c r="Q208" i="7"/>
  <c r="Q64" i="7"/>
  <c r="Q112" i="7"/>
  <c r="Q84" i="7"/>
  <c r="Q92" i="7"/>
  <c r="Q516" i="7"/>
  <c r="Q94" i="7"/>
  <c r="Q248" i="7"/>
  <c r="Q80" i="7"/>
  <c r="Q124" i="7"/>
  <c r="Q144" i="7"/>
  <c r="Q520" i="7"/>
  <c r="Q236" i="7"/>
  <c r="Q238" i="7"/>
  <c r="Q108" i="7"/>
  <c r="Q142" i="7"/>
  <c r="Q294" i="7"/>
  <c r="L392" i="7"/>
  <c r="L526" i="7"/>
  <c r="L228" i="7"/>
  <c r="L296" i="7"/>
  <c r="L500" i="7"/>
  <c r="L144" i="7"/>
  <c r="L268" i="7"/>
  <c r="L192" i="7"/>
  <c r="L64" i="7"/>
  <c r="L38" i="7"/>
  <c r="L344" i="7"/>
  <c r="L78" i="7"/>
  <c r="L224" i="7"/>
  <c r="L424" i="7"/>
  <c r="L388" i="7"/>
  <c r="L398" i="7"/>
  <c r="L54" i="7"/>
  <c r="L238" i="7"/>
  <c r="L504" i="7"/>
  <c r="L432" i="7"/>
  <c r="L462" i="7"/>
  <c r="L364" i="7"/>
  <c r="L70" i="7"/>
  <c r="L116" i="7"/>
  <c r="L494" i="7"/>
  <c r="L336" i="7"/>
  <c r="L230" i="7"/>
  <c r="L456" i="7"/>
  <c r="L300" i="7"/>
  <c r="L196" i="7"/>
  <c r="L198" i="7"/>
  <c r="L14" i="7"/>
  <c r="L270" i="7"/>
  <c r="L8" i="7"/>
  <c r="L260" i="7"/>
  <c r="L62" i="7"/>
  <c r="L20" i="7"/>
  <c r="L84" i="7"/>
  <c r="L508" i="7"/>
  <c r="L484" i="7"/>
  <c r="L460" i="7"/>
  <c r="L396" i="7"/>
  <c r="L52" i="7"/>
  <c r="L516" i="7"/>
  <c r="L340" i="7"/>
  <c r="L518" i="7"/>
  <c r="L76" i="7"/>
  <c r="L190" i="7"/>
  <c r="L384" i="7"/>
  <c r="L486" i="7"/>
  <c r="L148" i="7"/>
  <c r="L278" i="7"/>
  <c r="L30" i="7"/>
  <c r="L112" i="7"/>
  <c r="L328" i="7"/>
  <c r="L366" i="7"/>
  <c r="L134" i="7"/>
  <c r="L476" i="7"/>
  <c r="L342" i="7"/>
  <c r="L56" i="7"/>
  <c r="L126" i="7"/>
  <c r="L86" i="7"/>
  <c r="L264" i="7"/>
  <c r="L236" i="7"/>
  <c r="L32" i="7"/>
  <c r="L136" i="7"/>
  <c r="L88" i="7"/>
  <c r="L100" i="7"/>
  <c r="L492" i="7"/>
  <c r="L40" i="7"/>
  <c r="L272" i="7"/>
  <c r="L468" i="7"/>
  <c r="L160" i="7"/>
  <c r="L288" i="7"/>
  <c r="L406" i="7"/>
  <c r="L128" i="7"/>
  <c r="L438" i="7"/>
  <c r="L232" i="7"/>
  <c r="L422" i="7"/>
  <c r="L120" i="7"/>
  <c r="L102" i="7"/>
  <c r="L182" i="7"/>
  <c r="L60" i="7"/>
  <c r="L110" i="7"/>
  <c r="L22" i="7"/>
  <c r="L68" i="7"/>
  <c r="L96" i="7"/>
  <c r="L470" i="7"/>
  <c r="L368" i="7"/>
  <c r="L48" i="7"/>
  <c r="L16" i="7"/>
  <c r="L118" i="7"/>
  <c r="L80" i="7"/>
  <c r="L472" i="7"/>
  <c r="L502" i="7"/>
  <c r="L524" i="7"/>
  <c r="L46" i="7"/>
  <c r="L430" i="7"/>
  <c r="L436" i="7"/>
  <c r="L132" i="7"/>
  <c r="L478" i="7"/>
  <c r="L176" i="7"/>
  <c r="L510" i="7"/>
  <c r="L166" i="7"/>
  <c r="L104" i="7"/>
  <c r="L150" i="7"/>
  <c r="L24" i="7"/>
  <c r="L108" i="7"/>
  <c r="L512" i="7"/>
  <c r="L448" i="7"/>
  <c r="L488" i="7"/>
  <c r="L292" i="7"/>
  <c r="L36" i="7"/>
  <c r="L334" i="7"/>
  <c r="L276" i="7"/>
  <c r="L94" i="7"/>
  <c r="L310" i="7"/>
  <c r="L12" i="7"/>
  <c r="L520" i="7"/>
  <c r="L294" i="7"/>
  <c r="L302" i="7"/>
  <c r="L308" i="7"/>
  <c r="L332" i="7"/>
  <c r="L28" i="7"/>
  <c r="L206" i="7"/>
  <c r="L320" i="7"/>
  <c r="L414" i="7"/>
  <c r="L180" i="7"/>
  <c r="L382" i="7"/>
  <c r="L220" i="7"/>
  <c r="L444" i="7"/>
  <c r="L184" i="7"/>
  <c r="L256" i="7"/>
  <c r="L164" i="7"/>
  <c r="L496" i="7"/>
  <c r="L446" i="7"/>
  <c r="L412" i="7"/>
  <c r="Q74" i="9"/>
  <c r="O71" i="6"/>
  <c r="L318" i="7"/>
  <c r="L317" i="7" s="1"/>
  <c r="L326" i="7"/>
  <c r="L312" i="7"/>
  <c r="L314" i="7" s="1"/>
  <c r="L313" i="7" s="1"/>
  <c r="L408" i="7"/>
  <c r="L350" i="7"/>
  <c r="L420" i="7"/>
  <c r="L440" i="7"/>
  <c r="L208" i="7"/>
  <c r="L246" i="7"/>
  <c r="L248" i="7"/>
  <c r="L376" i="7"/>
  <c r="L372" i="7"/>
  <c r="L286" i="7"/>
  <c r="L174" i="7"/>
  <c r="L188" i="7"/>
  <c r="L404" i="7"/>
  <c r="L44" i="7"/>
  <c r="L124" i="7"/>
  <c r="L428" i="7"/>
  <c r="I74" i="9"/>
  <c r="G71" i="6"/>
  <c r="S71" i="6"/>
  <c r="U74" i="9"/>
  <c r="L316" i="7"/>
  <c r="L315" i="7" s="1"/>
  <c r="L214" i="7"/>
  <c r="L158" i="7"/>
  <c r="L244" i="7"/>
  <c r="L352" i="7"/>
  <c r="U344" i="7"/>
  <c r="L348" i="7"/>
  <c r="L416" i="7"/>
  <c r="L304" i="7"/>
  <c r="L200" i="7"/>
  <c r="L156" i="7"/>
  <c r="L204" i="7"/>
  <c r="L252" i="7"/>
  <c r="L374" i="7"/>
  <c r="L380" i="7"/>
  <c r="L390" i="7"/>
  <c r="L360" i="7"/>
  <c r="L222" i="7"/>
  <c r="L280" i="7"/>
  <c r="L168" i="7"/>
  <c r="L140" i="7"/>
  <c r="L400" i="7"/>
  <c r="L212" i="7"/>
  <c r="L92" i="7"/>
  <c r="L480" i="7"/>
  <c r="T304" i="7"/>
  <c r="T358" i="7"/>
  <c r="T350" i="7"/>
  <c r="T524" i="7"/>
  <c r="T440" i="7"/>
  <c r="T232" i="7"/>
  <c r="T526" i="7"/>
  <c r="T12" i="7"/>
  <c r="T328" i="7"/>
  <c r="T502" i="7"/>
  <c r="T424" i="7"/>
  <c r="T32" i="7"/>
  <c r="T374" i="7"/>
  <c r="T494" i="7"/>
  <c r="T336" i="7"/>
  <c r="T20" i="7"/>
  <c r="T184" i="7"/>
  <c r="T70" i="7"/>
  <c r="T496" i="7"/>
  <c r="T308" i="7"/>
  <c r="T142" i="7"/>
  <c r="T462" i="7"/>
  <c r="T102" i="7"/>
  <c r="T164" i="7"/>
  <c r="T104" i="7"/>
  <c r="T116" i="7"/>
  <c r="T422" i="7"/>
  <c r="T342" i="7"/>
  <c r="T444" i="7"/>
  <c r="T310" i="7"/>
  <c r="T392" i="7"/>
  <c r="T416" i="7"/>
  <c r="T46" i="7"/>
  <c r="T56" i="7"/>
  <c r="T96" i="7"/>
  <c r="T224" i="7"/>
  <c r="T516" i="7"/>
  <c r="T372" i="7"/>
  <c r="T520" i="7"/>
  <c r="T300" i="7"/>
  <c r="T192" i="7"/>
  <c r="T408" i="7"/>
  <c r="T470" i="7"/>
  <c r="T518" i="7"/>
  <c r="T368" i="7"/>
  <c r="T296" i="7"/>
  <c r="T196" i="7"/>
  <c r="T270" i="7"/>
  <c r="T278" i="7"/>
  <c r="T60" i="7"/>
  <c r="T36" i="7"/>
  <c r="T144" i="7"/>
  <c r="T432" i="7"/>
  <c r="T8" i="7"/>
  <c r="T500" i="7"/>
  <c r="T288" i="7"/>
  <c r="T510" i="7"/>
  <c r="T360" i="7"/>
  <c r="T124" i="7"/>
  <c r="T54" i="7"/>
  <c r="T438" i="7"/>
  <c r="T86" i="7"/>
  <c r="T344" i="7"/>
  <c r="T492" i="7"/>
  <c r="T302" i="7"/>
  <c r="T272" i="7"/>
  <c r="T198" i="7"/>
  <c r="T62" i="7"/>
  <c r="T390" i="7"/>
  <c r="T364" i="7"/>
  <c r="T150" i="7"/>
  <c r="T464" i="7"/>
  <c r="T454" i="7"/>
  <c r="T64" i="7"/>
  <c r="T238" i="7"/>
  <c r="T404" i="7"/>
  <c r="T366" i="7"/>
  <c r="T14" i="7"/>
  <c r="T294" i="7"/>
  <c r="T148" i="7"/>
  <c r="T512" i="7"/>
  <c r="T396" i="7"/>
  <c r="T340" i="7"/>
  <c r="T352" i="7"/>
  <c r="T428" i="7"/>
  <c r="T228" i="7"/>
  <c r="T30" i="7"/>
  <c r="T468" i="7"/>
  <c r="T334" i="7"/>
  <c r="T28" i="7"/>
  <c r="T236" i="7"/>
  <c r="T436" i="7"/>
  <c r="T508" i="7"/>
  <c r="T264" i="7"/>
  <c r="T100" i="7"/>
  <c r="T76" i="7"/>
  <c r="T128" i="7"/>
  <c r="T38" i="7"/>
  <c r="T230" i="7"/>
  <c r="T16" i="7"/>
  <c r="T276" i="7"/>
  <c r="T504" i="7"/>
  <c r="T446" i="7"/>
  <c r="T356" i="7"/>
  <c r="T488" i="7"/>
  <c r="T430" i="7"/>
  <c r="T78" i="7"/>
  <c r="T332" i="7"/>
  <c r="T268" i="7"/>
  <c r="T384" i="7"/>
  <c r="T398" i="7"/>
  <c r="T456" i="7"/>
  <c r="T292" i="7"/>
  <c r="T348" i="7"/>
  <c r="T80" i="7"/>
  <c r="V521" i="7"/>
  <c r="AD72" i="12" s="1"/>
  <c r="C399" i="7"/>
  <c r="H403" i="7" s="1"/>
  <c r="O74" i="9"/>
  <c r="M71" i="6"/>
  <c r="R382" i="7"/>
  <c r="R84" i="7"/>
  <c r="R200" i="7"/>
  <c r="R134" i="7"/>
  <c r="R366" i="7"/>
  <c r="R150" i="7"/>
  <c r="R240" i="7"/>
  <c r="R86" i="7"/>
  <c r="R384" i="7"/>
  <c r="R328" i="7"/>
  <c r="R504" i="7"/>
  <c r="R280" i="7"/>
  <c r="R204" i="7"/>
  <c r="R222" i="7"/>
  <c r="R286" i="7"/>
  <c r="R252" i="7"/>
  <c r="R254" i="7"/>
  <c r="R508" i="7"/>
  <c r="R164" i="7"/>
  <c r="R326" i="7"/>
  <c r="R364" i="7"/>
  <c r="R206" i="7"/>
  <c r="R166" i="7"/>
  <c r="R356" i="7"/>
  <c r="R312" i="7"/>
  <c r="R314" i="7" s="1"/>
  <c r="R313" i="7" s="1"/>
  <c r="R336" i="7"/>
  <c r="R284" i="7"/>
  <c r="R248" i="7"/>
  <c r="R332" i="7"/>
  <c r="R256" i="7"/>
  <c r="R112" i="7"/>
  <c r="R116" i="7"/>
  <c r="R300" i="7"/>
  <c r="R360" i="7"/>
  <c r="R208" i="7"/>
  <c r="R132" i="7"/>
  <c r="R344" i="7"/>
  <c r="R14" i="7"/>
  <c r="R262" i="7"/>
  <c r="R510" i="7"/>
  <c r="R214" i="7"/>
  <c r="R308" i="7"/>
  <c r="R68" i="7"/>
  <c r="R350" i="7"/>
  <c r="R44" i="7"/>
  <c r="R388" i="7"/>
  <c r="R246" i="7"/>
  <c r="R318" i="7"/>
  <c r="R317" i="7" s="1"/>
  <c r="R8" i="7"/>
  <c r="R216" i="7"/>
  <c r="R12" i="7"/>
  <c r="R36" i="7"/>
  <c r="R220" i="7"/>
  <c r="R302" i="7"/>
  <c r="R30" i="7"/>
  <c r="R358" i="7"/>
  <c r="R390" i="7"/>
  <c r="R52" i="7"/>
  <c r="R38" i="7"/>
  <c r="R96" i="7"/>
  <c r="R352" i="7"/>
  <c r="R118" i="7"/>
  <c r="R296" i="7"/>
  <c r="R40" i="7"/>
  <c r="R128" i="7"/>
  <c r="R340" i="7"/>
  <c r="R380" i="7"/>
  <c r="R320" i="7"/>
  <c r="R104" i="7"/>
  <c r="R260" i="7"/>
  <c r="R212" i="7"/>
  <c r="R342" i="7"/>
  <c r="R316" i="7"/>
  <c r="R315" i="7" s="1"/>
  <c r="R28" i="7"/>
  <c r="R244" i="7"/>
  <c r="R110" i="7"/>
  <c r="R348" i="7"/>
  <c r="R376" i="7"/>
  <c r="R224" i="7"/>
  <c r="R64" i="7"/>
  <c r="R272" i="7"/>
  <c r="R56" i="7"/>
  <c r="R334" i="7"/>
  <c r="R324" i="7"/>
  <c r="R156" i="7"/>
  <c r="R108" i="7"/>
  <c r="R72" i="7"/>
  <c r="P324" i="7"/>
  <c r="R408" i="7"/>
  <c r="R416" i="7"/>
  <c r="R428" i="7"/>
  <c r="R488" i="7"/>
  <c r="R446" i="7"/>
  <c r="R518" i="7"/>
  <c r="R494" i="7"/>
  <c r="J462" i="7"/>
  <c r="R412" i="7"/>
  <c r="R524" i="7"/>
  <c r="R184" i="7"/>
  <c r="R168" i="7"/>
  <c r="R228" i="7"/>
  <c r="R140" i="7"/>
  <c r="R480" i="7"/>
  <c r="R432" i="7"/>
  <c r="R124" i="7"/>
  <c r="R94" i="7"/>
  <c r="R144" i="7"/>
  <c r="R456" i="7"/>
  <c r="R396" i="7"/>
  <c r="R236" i="7"/>
  <c r="R80" i="7"/>
  <c r="R188" i="7"/>
  <c r="R102" i="7"/>
  <c r="R464" i="7"/>
  <c r="R452" i="7"/>
  <c r="R404" i="7"/>
  <c r="R46" i="7"/>
  <c r="R288" i="7"/>
  <c r="R100" i="7"/>
  <c r="N100" i="7"/>
  <c r="N372" i="7"/>
  <c r="N12" i="7"/>
  <c r="N180" i="7"/>
  <c r="N326" i="7"/>
  <c r="N164" i="7"/>
  <c r="N108" i="7"/>
  <c r="R158" i="7"/>
  <c r="R78" i="7"/>
  <c r="J440" i="7"/>
  <c r="R182" i="7"/>
  <c r="R278" i="7"/>
  <c r="R136" i="7"/>
  <c r="R484" i="7"/>
  <c r="R436" i="7"/>
  <c r="R292" i="7"/>
  <c r="R88" i="7"/>
  <c r="R512" i="7"/>
  <c r="R196" i="7"/>
  <c r="R48" i="7"/>
  <c r="R176" i="7"/>
  <c r="R62" i="7"/>
  <c r="C391" i="7"/>
  <c r="R516" i="7"/>
  <c r="R476" i="7"/>
  <c r="R422" i="7"/>
  <c r="R70" i="7"/>
  <c r="R32" i="7"/>
  <c r="E71" i="6"/>
  <c r="G74" i="9"/>
  <c r="N78" i="7"/>
  <c r="P320" i="7"/>
  <c r="D71" i="6"/>
  <c r="J318" i="7"/>
  <c r="J317" i="7" s="1"/>
  <c r="R304" i="7"/>
  <c r="J488" i="7"/>
  <c r="R454" i="7"/>
  <c r="J494" i="7"/>
  <c r="R486" i="7"/>
  <c r="R460" i="7"/>
  <c r="R448" i="7"/>
  <c r="R440" i="7"/>
  <c r="R526" i="7"/>
  <c r="R264" i="7"/>
  <c r="R190" i="7"/>
  <c r="R180" i="7"/>
  <c r="R276" i="7"/>
  <c r="R470" i="7"/>
  <c r="R400" i="7"/>
  <c r="R294" i="7"/>
  <c r="R120" i="7"/>
  <c r="R192" i="7"/>
  <c r="R392" i="7"/>
  <c r="R232" i="7"/>
  <c r="R174" i="7"/>
  <c r="R16" i="7"/>
  <c r="R270" i="7"/>
  <c r="R500" i="7"/>
  <c r="R152" i="7"/>
  <c r="R60" i="7"/>
  <c r="R24" i="7"/>
  <c r="J272" i="7"/>
  <c r="J308" i="7"/>
  <c r="G312" i="7"/>
  <c r="G314" i="7" s="1"/>
  <c r="G313" i="7" s="1"/>
  <c r="J420" i="7"/>
  <c r="J492" i="7"/>
  <c r="J470" i="7"/>
  <c r="J464" i="7"/>
  <c r="J468" i="7"/>
  <c r="J448" i="7"/>
  <c r="J416" i="7"/>
  <c r="J374" i="7"/>
  <c r="J184" i="7"/>
  <c r="J136" i="7"/>
  <c r="J304" i="7"/>
  <c r="J476" i="7"/>
  <c r="J372" i="7"/>
  <c r="J478" i="7"/>
  <c r="J444" i="7"/>
  <c r="J430" i="7"/>
  <c r="J224" i="7"/>
  <c r="J520" i="7"/>
  <c r="J270" i="7"/>
  <c r="J422" i="7"/>
  <c r="J424" i="7"/>
  <c r="J502" i="7"/>
  <c r="J460" i="7"/>
  <c r="J516" i="7"/>
  <c r="J500" i="7"/>
  <c r="J80" i="7"/>
  <c r="C18" i="6"/>
  <c r="L73" i="9"/>
  <c r="J118" i="7"/>
  <c r="J142" i="7"/>
  <c r="J230" i="7"/>
  <c r="J228" i="7"/>
  <c r="J188" i="7"/>
  <c r="J174" i="7"/>
  <c r="J140" i="7"/>
  <c r="J526" i="7"/>
  <c r="J276" i="7"/>
  <c r="J268" i="7"/>
  <c r="K304" i="7"/>
  <c r="K318" i="7"/>
  <c r="K317" i="7" s="1"/>
  <c r="K308" i="7"/>
  <c r="J76" i="7"/>
  <c r="J112" i="7"/>
  <c r="J190" i="7"/>
  <c r="J168" i="7"/>
  <c r="J358" i="7"/>
  <c r="J510" i="7"/>
  <c r="J198" i="7"/>
  <c r="J406" i="7"/>
  <c r="J428" i="7"/>
  <c r="J126" i="7"/>
  <c r="J78" i="7"/>
  <c r="J248" i="7"/>
  <c r="J446" i="7"/>
  <c r="J128" i="7"/>
  <c r="J124" i="7"/>
  <c r="J236" i="7"/>
  <c r="J16" i="7"/>
  <c r="J480" i="7"/>
  <c r="J60" i="7"/>
  <c r="J200" i="7"/>
  <c r="J302" i="7"/>
  <c r="J326" i="7"/>
  <c r="J312" i="7"/>
  <c r="J314" i="7" s="1"/>
  <c r="J313" i="7" s="1"/>
  <c r="J292" i="7"/>
  <c r="J376" i="7"/>
  <c r="J350" i="7"/>
  <c r="J132" i="7"/>
  <c r="J380" i="7"/>
  <c r="J208" i="7"/>
  <c r="J30" i="7"/>
  <c r="J392" i="7"/>
  <c r="J150" i="7"/>
  <c r="J180" i="7"/>
  <c r="J192" i="7"/>
  <c r="J286" i="7"/>
  <c r="J364" i="7"/>
  <c r="J164" i="7"/>
  <c r="J56" i="7"/>
  <c r="J68" i="7"/>
  <c r="J280" i="7"/>
  <c r="J436" i="7"/>
  <c r="J320" i="7"/>
  <c r="J70" i="7"/>
  <c r="J144" i="7"/>
  <c r="J14" i="7"/>
  <c r="J348" i="7"/>
  <c r="J352" i="7"/>
  <c r="J518" i="7"/>
  <c r="J28" i="7"/>
  <c r="J260" i="7"/>
  <c r="J496" i="7"/>
  <c r="J252" i="7"/>
  <c r="J176" i="7"/>
  <c r="J246" i="7"/>
  <c r="J486" i="7"/>
  <c r="J152" i="7"/>
  <c r="J96" i="7"/>
  <c r="J328" i="7"/>
  <c r="J432" i="7"/>
  <c r="J38" i="7"/>
  <c r="J414" i="7"/>
  <c r="J412" i="7"/>
  <c r="J244" i="7"/>
  <c r="J120" i="7"/>
  <c r="J512" i="7"/>
  <c r="J160" i="7"/>
  <c r="J110" i="7"/>
  <c r="J390" i="7"/>
  <c r="J344" i="7"/>
  <c r="J508" i="7"/>
  <c r="J212" i="7"/>
  <c r="J398" i="7"/>
  <c r="J92" i="7"/>
  <c r="J310" i="7"/>
  <c r="J388" i="7"/>
  <c r="J72" i="7"/>
  <c r="J284" i="7"/>
  <c r="J360" i="7"/>
  <c r="J300" i="7"/>
  <c r="J454" i="7"/>
  <c r="J504" i="7"/>
  <c r="J104" i="7"/>
  <c r="J232" i="7"/>
  <c r="J340" i="7"/>
  <c r="J356" i="7"/>
  <c r="J22" i="7"/>
  <c r="J336" i="7"/>
  <c r="J48" i="7"/>
  <c r="J404" i="7"/>
  <c r="J256" i="7"/>
  <c r="J158" i="7"/>
  <c r="J196" i="7"/>
  <c r="J332" i="7"/>
  <c r="J116" i="7"/>
  <c r="J316" i="7"/>
  <c r="J315" i="7" s="1"/>
  <c r="J438" i="7"/>
  <c r="J484" i="7"/>
  <c r="J84" i="7"/>
  <c r="J46" i="7"/>
  <c r="J296" i="7"/>
  <c r="J342" i="7"/>
  <c r="J382" i="7"/>
  <c r="J240" i="7"/>
  <c r="J396" i="7"/>
  <c r="J62" i="7"/>
  <c r="J64" i="7"/>
  <c r="J182" i="7"/>
  <c r="J8" i="7"/>
  <c r="J324" i="7"/>
  <c r="J214" i="7"/>
  <c r="J12" i="7"/>
  <c r="J366" i="7"/>
  <c r="J102" i="7"/>
  <c r="J20" i="7"/>
  <c r="J408" i="7"/>
  <c r="J52" i="7"/>
  <c r="J294" i="7"/>
  <c r="J134" i="7"/>
  <c r="J36" i="7"/>
  <c r="J238" i="7"/>
  <c r="J100" i="7"/>
  <c r="J472" i="7"/>
  <c r="J206" i="7"/>
  <c r="J40" i="7"/>
  <c r="J156" i="7"/>
  <c r="J220" i="7"/>
  <c r="J334" i="7"/>
  <c r="J254" i="7"/>
  <c r="J452" i="7"/>
  <c r="J24" i="7"/>
  <c r="J94" i="7"/>
  <c r="J88" i="7"/>
  <c r="J108" i="7"/>
  <c r="J148" i="7"/>
  <c r="J44" i="7"/>
  <c r="J216" i="7"/>
  <c r="J262" i="7"/>
  <c r="J400" i="7"/>
  <c r="J32" i="7"/>
  <c r="J384" i="7"/>
  <c r="J204" i="7"/>
  <c r="J222" i="7"/>
  <c r="J54" i="7"/>
  <c r="J368" i="7"/>
  <c r="J166" i="7"/>
  <c r="J288" i="7"/>
  <c r="J456" i="7"/>
  <c r="T74" i="9"/>
  <c r="R71" i="6"/>
  <c r="J86" i="7"/>
  <c r="J172" i="7"/>
  <c r="J278" i="7"/>
  <c r="J264" i="7"/>
  <c r="C423" i="7"/>
  <c r="O427" i="7" s="1"/>
  <c r="E70" i="6"/>
  <c r="G73" i="9"/>
  <c r="U164" i="7"/>
  <c r="U152" i="7"/>
  <c r="U30" i="7"/>
  <c r="U166" i="7"/>
  <c r="U24" i="7"/>
  <c r="U520" i="7"/>
  <c r="U448" i="7"/>
  <c r="U416" i="7"/>
  <c r="U384" i="7"/>
  <c r="U352" i="7"/>
  <c r="U488" i="7"/>
  <c r="U460" i="7"/>
  <c r="U420" i="7"/>
  <c r="U142" i="7"/>
  <c r="U310" i="7"/>
  <c r="U374" i="7"/>
  <c r="U206" i="7"/>
  <c r="U232" i="7"/>
  <c r="U454" i="7"/>
  <c r="U436" i="7"/>
  <c r="U462" i="7"/>
  <c r="U260" i="7"/>
  <c r="U318" i="7"/>
  <c r="U317" i="7" s="1"/>
  <c r="U176" i="7"/>
  <c r="U230" i="7"/>
  <c r="U108" i="7"/>
  <c r="U470" i="7"/>
  <c r="U492" i="7"/>
  <c r="U228" i="7"/>
  <c r="U372" i="7"/>
  <c r="U246" i="7"/>
  <c r="U104" i="7"/>
  <c r="U412" i="7"/>
  <c r="U342" i="7"/>
  <c r="U88" i="7"/>
  <c r="U126" i="7"/>
  <c r="U136" i="7"/>
  <c r="U118" i="7"/>
  <c r="U150" i="7"/>
  <c r="U148" i="7"/>
  <c r="U16" i="7"/>
  <c r="U100" i="7"/>
  <c r="U22" i="7"/>
  <c r="U256" i="7"/>
  <c r="U72" i="7"/>
  <c r="U334" i="7"/>
  <c r="U238" i="7"/>
  <c r="U208" i="7"/>
  <c r="U12" i="7"/>
  <c r="U174" i="7"/>
  <c r="U472" i="7"/>
  <c r="U440" i="7"/>
  <c r="U408" i="7"/>
  <c r="U376" i="7"/>
  <c r="U518" i="7"/>
  <c r="U516" i="7"/>
  <c r="U414" i="7"/>
  <c r="U388" i="7"/>
  <c r="U350" i="7"/>
  <c r="U358" i="7"/>
  <c r="U134" i="7"/>
  <c r="U204" i="7"/>
  <c r="U524" i="7"/>
  <c r="U500" i="7"/>
  <c r="U398" i="7"/>
  <c r="U476" i="7"/>
  <c r="U288" i="7"/>
  <c r="U316" i="7"/>
  <c r="U315" i="7" s="1"/>
  <c r="U184" i="7"/>
  <c r="U128" i="7"/>
  <c r="U92" i="7"/>
  <c r="U504" i="7"/>
  <c r="U406" i="7"/>
  <c r="U328" i="7"/>
  <c r="U280" i="7"/>
  <c r="U236" i="7"/>
  <c r="U356" i="7"/>
  <c r="U422" i="7"/>
  <c r="U144" i="7"/>
  <c r="U84" i="7"/>
  <c r="U116" i="7"/>
  <c r="U264" i="7"/>
  <c r="U278" i="7"/>
  <c r="U196" i="7"/>
  <c r="U112" i="7"/>
  <c r="U54" i="7"/>
  <c r="U526" i="7"/>
  <c r="U424" i="7"/>
  <c r="U360" i="7"/>
  <c r="U484" i="7"/>
  <c r="U240" i="7"/>
  <c r="U292" i="7"/>
  <c r="U254" i="7"/>
  <c r="U508" i="7"/>
  <c r="U446" i="7"/>
  <c r="U248" i="7"/>
  <c r="U102" i="7"/>
  <c r="U452" i="7"/>
  <c r="U286" i="7"/>
  <c r="U110" i="7"/>
  <c r="U300" i="7"/>
  <c r="U76" i="7"/>
  <c r="U120" i="7"/>
  <c r="U190" i="7"/>
  <c r="U44" i="7"/>
  <c r="U70" i="7"/>
  <c r="U198" i="7"/>
  <c r="U494" i="7"/>
  <c r="U214" i="7"/>
  <c r="U168" i="7"/>
  <c r="U156" i="7"/>
  <c r="U32" i="7"/>
  <c r="U464" i="7"/>
  <c r="U400" i="7"/>
  <c r="U480" i="7"/>
  <c r="U444" i="7"/>
  <c r="U380" i="7"/>
  <c r="U222" i="7"/>
  <c r="U284" i="7"/>
  <c r="U438" i="7"/>
  <c r="U276" i="7"/>
  <c r="U216" i="7"/>
  <c r="U86" i="7"/>
  <c r="U396" i="7"/>
  <c r="U224" i="7"/>
  <c r="U510" i="7"/>
  <c r="U200" i="7"/>
  <c r="U40" i="7"/>
  <c r="U336" i="7"/>
  <c r="U64" i="7"/>
  <c r="U60" i="7"/>
  <c r="U36" i="7"/>
  <c r="U68" i="7"/>
  <c r="U182" i="7"/>
  <c r="U244" i="7"/>
  <c r="U172" i="7"/>
  <c r="U52" i="7"/>
  <c r="U392" i="7"/>
  <c r="U478" i="7"/>
  <c r="U220" i="7"/>
  <c r="U512" i="7"/>
  <c r="U252" i="7"/>
  <c r="U366" i="7"/>
  <c r="U468" i="7"/>
  <c r="U56" i="7"/>
  <c r="U94" i="7"/>
  <c r="U140" i="7"/>
  <c r="U270" i="7"/>
  <c r="U158" i="7"/>
  <c r="U28" i="7"/>
  <c r="U456" i="7"/>
  <c r="U294" i="7"/>
  <c r="U502" i="7"/>
  <c r="U268" i="7"/>
  <c r="U192" i="7"/>
  <c r="U78" i="7"/>
  <c r="U124" i="7"/>
  <c r="U20" i="7"/>
  <c r="U62" i="7"/>
  <c r="U432" i="7"/>
  <c r="U496" i="7"/>
  <c r="U404" i="7"/>
  <c r="U428" i="7"/>
  <c r="U132" i="7"/>
  <c r="U262" i="7"/>
  <c r="U486" i="7"/>
  <c r="U302" i="7"/>
  <c r="U14" i="7"/>
  <c r="U368" i="7"/>
  <c r="U390" i="7"/>
  <c r="U212" i="7"/>
  <c r="U430" i="7"/>
  <c r="U8" i="7"/>
  <c r="U272" i="7"/>
  <c r="U332" i="7"/>
  <c r="U48" i="7"/>
  <c r="U80" i="7"/>
  <c r="U382" i="7"/>
  <c r="U340" i="7"/>
  <c r="U38" i="7"/>
  <c r="U160" i="7"/>
  <c r="U296" i="7"/>
  <c r="U96" i="7"/>
  <c r="U308" i="7"/>
  <c r="U188" i="7"/>
  <c r="U304" i="7"/>
  <c r="U312" i="7"/>
  <c r="U314" i="7" s="1"/>
  <c r="U313" i="7" s="1"/>
  <c r="U364" i="7"/>
  <c r="U46" i="7"/>
  <c r="U180" i="7"/>
  <c r="C375" i="7"/>
  <c r="C495" i="7"/>
  <c r="C415" i="7"/>
  <c r="C431" i="7"/>
  <c r="K428" i="7"/>
  <c r="K140" i="7"/>
  <c r="K496" i="7"/>
  <c r="K364" i="7"/>
  <c r="K376" i="7"/>
  <c r="K292" i="7"/>
  <c r="K356" i="7"/>
  <c r="K390" i="7"/>
  <c r="K438" i="7"/>
  <c r="K60" i="7"/>
  <c r="K508" i="7"/>
  <c r="K296" i="7"/>
  <c r="K358" i="7"/>
  <c r="K104" i="7"/>
  <c r="K80" i="7"/>
  <c r="K64" i="7"/>
  <c r="K288" i="7"/>
  <c r="K400" i="7"/>
  <c r="K68" i="7"/>
  <c r="K124" i="7"/>
  <c r="K478" i="7"/>
  <c r="K280" i="7"/>
  <c r="K72" i="7"/>
  <c r="K78" i="7"/>
  <c r="K512" i="7"/>
  <c r="K198" i="7"/>
  <c r="K424" i="7"/>
  <c r="K76" i="7"/>
  <c r="K164" i="7"/>
  <c r="K460" i="7"/>
  <c r="K96" i="7"/>
  <c r="K444" i="7"/>
  <c r="K16" i="7"/>
  <c r="K192" i="7"/>
  <c r="K382" i="7"/>
  <c r="K236" i="7"/>
  <c r="K128" i="7"/>
  <c r="K412" i="7"/>
  <c r="K232" i="7"/>
  <c r="K22" i="7"/>
  <c r="K408" i="7"/>
  <c r="K352" i="7"/>
  <c r="K134" i="7"/>
  <c r="K504" i="7"/>
  <c r="K456" i="7"/>
  <c r="K38" i="7"/>
  <c r="K14" i="7"/>
  <c r="K190" i="7"/>
  <c r="K462" i="7"/>
  <c r="K172" i="7"/>
  <c r="K132" i="7"/>
  <c r="K166" i="7"/>
  <c r="K150" i="7"/>
  <c r="K440" i="7"/>
  <c r="K480" i="7"/>
  <c r="K120" i="7"/>
  <c r="K224" i="7"/>
  <c r="K524" i="7"/>
  <c r="K452" i="7"/>
  <c r="K56" i="7"/>
  <c r="K70" i="7"/>
  <c r="K384" i="7"/>
  <c r="K220" i="7"/>
  <c r="K260" i="7"/>
  <c r="K268" i="7"/>
  <c r="K488" i="7"/>
  <c r="K392" i="7"/>
  <c r="K208" i="7"/>
  <c r="K398" i="7"/>
  <c r="K344" i="7"/>
  <c r="K336" i="7"/>
  <c r="K116" i="7"/>
  <c r="K238" i="7"/>
  <c r="K436" i="7"/>
  <c r="K100" i="7"/>
  <c r="K520" i="7"/>
  <c r="K262" i="7"/>
  <c r="K256" i="7"/>
  <c r="K36" i="7"/>
  <c r="K500" i="7"/>
  <c r="K214" i="7"/>
  <c r="K366" i="7"/>
  <c r="K510" i="7"/>
  <c r="K188" i="7"/>
  <c r="K350" i="7"/>
  <c r="K484" i="7"/>
  <c r="K20" i="7"/>
  <c r="K40" i="7"/>
  <c r="K216" i="7"/>
  <c r="K264" i="7"/>
  <c r="K142" i="7"/>
  <c r="K278" i="7"/>
  <c r="K62" i="7"/>
  <c r="K328" i="7"/>
  <c r="K312" i="7"/>
  <c r="K314" i="7" s="1"/>
  <c r="K313" i="7" s="1"/>
  <c r="K84" i="7"/>
  <c r="K24" i="7"/>
  <c r="K406" i="7"/>
  <c r="K30" i="7"/>
  <c r="K368" i="7"/>
  <c r="K88" i="7"/>
  <c r="K176" i="7"/>
  <c r="K432" i="7"/>
  <c r="K212" i="7"/>
  <c r="K248" i="7"/>
  <c r="K422" i="7"/>
  <c r="K228" i="7"/>
  <c r="K300" i="7"/>
  <c r="K44" i="7"/>
  <c r="K252" i="7"/>
  <c r="K244" i="7"/>
  <c r="K54" i="7"/>
  <c r="K182" i="7"/>
  <c r="K486" i="7"/>
  <c r="K46" i="7"/>
  <c r="K180" i="7"/>
  <c r="K12" i="7"/>
  <c r="K92" i="7"/>
  <c r="K286" i="7"/>
  <c r="K372" i="7"/>
  <c r="K200" i="7"/>
  <c r="K230" i="7"/>
  <c r="K196" i="7"/>
  <c r="K148" i="7"/>
  <c r="K494" i="7"/>
  <c r="K254" i="7"/>
  <c r="K112" i="7"/>
  <c r="K396" i="7"/>
  <c r="K276" i="7"/>
  <c r="K388" i="7"/>
  <c r="K110" i="7"/>
  <c r="K8" i="7"/>
  <c r="K206" i="7"/>
  <c r="K168" i="7"/>
  <c r="K118" i="7"/>
  <c r="K28" i="7"/>
  <c r="K160" i="7"/>
  <c r="K492" i="7"/>
  <c r="K294" i="7"/>
  <c r="K204" i="7"/>
  <c r="K144" i="7"/>
  <c r="K52" i="7"/>
  <c r="K526" i="7"/>
  <c r="K340" i="7"/>
  <c r="K348" i="7"/>
  <c r="K174" i="7"/>
  <c r="K126" i="7"/>
  <c r="K516" i="7"/>
  <c r="K158" i="7"/>
  <c r="K86" i="7"/>
  <c r="K414" i="7"/>
  <c r="K472" i="7"/>
  <c r="K240" i="7"/>
  <c r="K448" i="7"/>
  <c r="K420" i="7"/>
  <c r="K156" i="7"/>
  <c r="K334" i="7"/>
  <c r="K430" i="7"/>
  <c r="K270" i="7"/>
  <c r="K184" i="7"/>
  <c r="K302" i="7"/>
  <c r="K518" i="7"/>
  <c r="K374" i="7"/>
  <c r="K416" i="7"/>
  <c r="K32" i="7"/>
  <c r="K468" i="7"/>
  <c r="K454" i="7"/>
  <c r="K284" i="7"/>
  <c r="K222" i="7"/>
  <c r="K272" i="7"/>
  <c r="K470" i="7"/>
  <c r="K108" i="7"/>
  <c r="K446" i="7"/>
  <c r="K246" i="7"/>
  <c r="K342" i="7"/>
  <c r="K404" i="7"/>
  <c r="K136" i="7"/>
  <c r="K94" i="7"/>
  <c r="K48" i="7"/>
  <c r="K502" i="7"/>
  <c r="K464" i="7"/>
  <c r="K476" i="7"/>
  <c r="K332" i="7"/>
  <c r="K102" i="7"/>
  <c r="K152" i="7"/>
  <c r="K380" i="7"/>
  <c r="K360" i="7"/>
  <c r="U348" i="7"/>
  <c r="D304" i="7"/>
  <c r="K316" i="7"/>
  <c r="K315" i="7" s="1"/>
  <c r="U326" i="7"/>
  <c r="K320" i="7"/>
  <c r="K326" i="7"/>
  <c r="C447" i="7"/>
  <c r="C407" i="7"/>
  <c r="M413" i="7" s="1"/>
  <c r="C359" i="7"/>
  <c r="M73" i="9"/>
  <c r="K70" i="6"/>
  <c r="U320" i="7"/>
  <c r="G318" i="7"/>
  <c r="G317" i="7" s="1"/>
  <c r="K324" i="7"/>
  <c r="D308" i="7"/>
  <c r="C351" i="7"/>
  <c r="F355" i="7" s="1"/>
  <c r="C479" i="7"/>
  <c r="M485" i="7" s="1"/>
  <c r="C455" i="7"/>
  <c r="C439" i="7"/>
  <c r="M443" i="7" s="1"/>
  <c r="M441" i="7" s="1"/>
  <c r="P304" i="7"/>
  <c r="P30" i="7"/>
  <c r="P436" i="7"/>
  <c r="P492" i="7"/>
  <c r="P200" i="7"/>
  <c r="P236" i="7"/>
  <c r="P112" i="7"/>
  <c r="P430" i="7"/>
  <c r="P124" i="7"/>
  <c r="P44" i="7"/>
  <c r="P16" i="7"/>
  <c r="P356" i="7"/>
  <c r="P358" i="7"/>
  <c r="P398" i="7"/>
  <c r="P526" i="7"/>
  <c r="P232" i="7"/>
  <c r="P118" i="7"/>
  <c r="P38" i="7"/>
  <c r="P86" i="7"/>
  <c r="P196" i="7"/>
  <c r="P496" i="7"/>
  <c r="P420" i="7"/>
  <c r="P176" i="7"/>
  <c r="P508" i="7"/>
  <c r="P206" i="7"/>
  <c r="P520" i="7"/>
  <c r="P56" i="7"/>
  <c r="P472" i="7"/>
  <c r="P510" i="7"/>
  <c r="P132" i="7"/>
  <c r="P294" i="7"/>
  <c r="P340" i="7"/>
  <c r="P108" i="7"/>
  <c r="P46" i="7"/>
  <c r="P384" i="7"/>
  <c r="P76" i="7"/>
  <c r="P452" i="7"/>
  <c r="P488" i="7"/>
  <c r="P22" i="7"/>
  <c r="P366" i="7"/>
  <c r="P172" i="7"/>
  <c r="P268" i="7"/>
  <c r="P180" i="7"/>
  <c r="P446" i="7"/>
  <c r="P494" i="7"/>
  <c r="P478" i="7"/>
  <c r="P216" i="7"/>
  <c r="P422" i="7"/>
  <c r="P524" i="7"/>
  <c r="P502" i="7"/>
  <c r="P68" i="7"/>
  <c r="P184" i="7"/>
  <c r="P208" i="7"/>
  <c r="P212" i="7"/>
  <c r="P480" i="7"/>
  <c r="P364" i="7"/>
  <c r="P464" i="7"/>
  <c r="P374" i="7"/>
  <c r="P400" i="7"/>
  <c r="P174" i="7"/>
  <c r="P462" i="7"/>
  <c r="P460" i="7"/>
  <c r="P444" i="7"/>
  <c r="P348" i="7"/>
  <c r="P428" i="7"/>
  <c r="P448" i="7"/>
  <c r="P286" i="7"/>
  <c r="P198" i="7"/>
  <c r="P328" i="7"/>
  <c r="P292" i="7"/>
  <c r="P80" i="7"/>
  <c r="P288" i="7"/>
  <c r="P168" i="7"/>
  <c r="P52" i="7"/>
  <c r="P404" i="7"/>
  <c r="P382" i="7"/>
  <c r="P432" i="7"/>
  <c r="P518" i="7"/>
  <c r="P248" i="7"/>
  <c r="P104" i="7"/>
  <c r="P238" i="7"/>
  <c r="P62" i="7"/>
  <c r="P84" i="7"/>
  <c r="P372" i="7"/>
  <c r="P14" i="7"/>
  <c r="P500" i="7"/>
  <c r="P100" i="7"/>
  <c r="P228" i="7"/>
  <c r="P24" i="7"/>
  <c r="P54" i="7"/>
  <c r="P484" i="7"/>
  <c r="P476" i="7"/>
  <c r="P36" i="7"/>
  <c r="P134" i="7"/>
  <c r="P126" i="7"/>
  <c r="P390" i="7"/>
  <c r="P72" i="7"/>
  <c r="P344" i="7"/>
  <c r="P342" i="7"/>
  <c r="P368" i="7"/>
  <c r="P516" i="7"/>
  <c r="P276" i="7"/>
  <c r="P96" i="7"/>
  <c r="P204" i="7"/>
  <c r="P260" i="7"/>
  <c r="P190" i="7"/>
  <c r="P470" i="7"/>
  <c r="P158" i="7"/>
  <c r="P408" i="7"/>
  <c r="P350" i="7"/>
  <c r="P456" i="7"/>
  <c r="P486" i="7"/>
  <c r="P230" i="7"/>
  <c r="P152" i="7"/>
  <c r="P8" i="7"/>
  <c r="P88" i="7"/>
  <c r="P240" i="7"/>
  <c r="P284" i="7"/>
  <c r="P316" i="7"/>
  <c r="P315" i="7" s="1"/>
  <c r="P246" i="7"/>
  <c r="P192" i="7"/>
  <c r="P272" i="7"/>
  <c r="P256" i="7"/>
  <c r="P224" i="7"/>
  <c r="P28" i="7"/>
  <c r="P144" i="7"/>
  <c r="P468" i="7"/>
  <c r="P414" i="7"/>
  <c r="P388" i="7"/>
  <c r="P166" i="7"/>
  <c r="P136" i="7"/>
  <c r="P156" i="7"/>
  <c r="P40" i="7"/>
  <c r="P454" i="7"/>
  <c r="P336" i="7"/>
  <c r="P334" i="7"/>
  <c r="P214" i="7"/>
  <c r="P142" i="7"/>
  <c r="P92" i="7"/>
  <c r="P280" i="7"/>
  <c r="P148" i="7"/>
  <c r="P392" i="7"/>
  <c r="P278" i="7"/>
  <c r="P160" i="7"/>
  <c r="P254" i="7"/>
  <c r="P424" i="7"/>
  <c r="P94" i="7"/>
  <c r="P78" i="7"/>
  <c r="P504" i="7"/>
  <c r="P438" i="7"/>
  <c r="P406" i="7"/>
  <c r="P308" i="7"/>
  <c r="P376" i="7"/>
  <c r="P182" i="7"/>
  <c r="P60" i="7"/>
  <c r="P252" i="7"/>
  <c r="P416" i="7"/>
  <c r="P164" i="7"/>
  <c r="P296" i="7"/>
  <c r="P120" i="7"/>
  <c r="P140" i="7"/>
  <c r="P70" i="7"/>
  <c r="P12" i="7"/>
  <c r="P262" i="7"/>
  <c r="P440" i="7"/>
  <c r="P32" i="7"/>
  <c r="P20" i="7"/>
  <c r="P352" i="7"/>
  <c r="P332" i="7"/>
  <c r="P300" i="7"/>
  <c r="P222" i="7"/>
  <c r="P264" i="7"/>
  <c r="P380" i="7"/>
  <c r="P150" i="7"/>
  <c r="P110" i="7"/>
  <c r="P310" i="7"/>
  <c r="P188" i="7"/>
  <c r="P244" i="7"/>
  <c r="P396" i="7"/>
  <c r="P48" i="7"/>
  <c r="P128" i="7"/>
  <c r="P412" i="7"/>
  <c r="P302" i="7"/>
  <c r="P360" i="7"/>
  <c r="P64" i="7"/>
  <c r="P116" i="7"/>
  <c r="P512" i="7"/>
  <c r="P270" i="7"/>
  <c r="P102" i="7"/>
  <c r="P220" i="7"/>
  <c r="P326" i="7"/>
  <c r="U70" i="6"/>
  <c r="W73" i="9"/>
  <c r="I71" i="6"/>
  <c r="K74" i="9"/>
  <c r="C503" i="7"/>
  <c r="I507" i="7" s="1"/>
  <c r="C383" i="7"/>
  <c r="C519" i="7"/>
  <c r="M525" i="7" s="1"/>
  <c r="P70" i="6"/>
  <c r="R73" i="9"/>
  <c r="M346" i="7"/>
  <c r="W74" i="9"/>
  <c r="U71" i="6"/>
  <c r="E304" i="7"/>
  <c r="E160" i="7"/>
  <c r="E158" i="7"/>
  <c r="E94" i="7"/>
  <c r="E472" i="7"/>
  <c r="E440" i="7"/>
  <c r="E408" i="7"/>
  <c r="E360" i="7"/>
  <c r="E516" i="7"/>
  <c r="E270" i="7"/>
  <c r="E428" i="7"/>
  <c r="E142" i="7"/>
  <c r="E464" i="7"/>
  <c r="E432" i="7"/>
  <c r="E384" i="7"/>
  <c r="E488" i="7"/>
  <c r="E524" i="7"/>
  <c r="E468" i="7"/>
  <c r="E390" i="7"/>
  <c r="E430" i="7"/>
  <c r="E364" i="7"/>
  <c r="E288" i="7"/>
  <c r="E316" i="7"/>
  <c r="E315" i="7" s="1"/>
  <c r="E382" i="7"/>
  <c r="E456" i="7"/>
  <c r="E400" i="7"/>
  <c r="E352" i="7"/>
  <c r="E496" i="7"/>
  <c r="E420" i="7"/>
  <c r="E332" i="7"/>
  <c r="E144" i="7"/>
  <c r="E504" i="7"/>
  <c r="E436" i="7"/>
  <c r="E446" i="7"/>
  <c r="E318" i="7"/>
  <c r="E317" i="7" s="1"/>
  <c r="E336" i="7"/>
  <c r="E134" i="7"/>
  <c r="E200" i="7"/>
  <c r="E38" i="7"/>
  <c r="E96" i="7"/>
  <c r="E422" i="7"/>
  <c r="E372" i="7"/>
  <c r="E348" i="7"/>
  <c r="E196" i="7"/>
  <c r="E232" i="7"/>
  <c r="E128" i="7"/>
  <c r="E104" i="7"/>
  <c r="E310" i="7"/>
  <c r="E256" i="7"/>
  <c r="E24" i="7"/>
  <c r="E286" i="7"/>
  <c r="E32" i="7"/>
  <c r="E268" i="7"/>
  <c r="E214" i="7"/>
  <c r="E12" i="7"/>
  <c r="E124" i="7"/>
  <c r="E136" i="7"/>
  <c r="E508" i="7"/>
  <c r="E342" i="7"/>
  <c r="E80" i="7"/>
  <c r="E30" i="7"/>
  <c r="E20" i="7"/>
  <c r="E68" i="7"/>
  <c r="E78" i="7"/>
  <c r="E448" i="7"/>
  <c r="E392" i="7"/>
  <c r="E344" i="7"/>
  <c r="E518" i="7"/>
  <c r="E398" i="7"/>
  <c r="E246" i="7"/>
  <c r="E478" i="7"/>
  <c r="E406" i="7"/>
  <c r="E190" i="7"/>
  <c r="E438" i="7"/>
  <c r="E262" i="7"/>
  <c r="E292" i="7"/>
  <c r="E284" i="7"/>
  <c r="E192" i="7"/>
  <c r="E46" i="7"/>
  <c r="E86" i="7"/>
  <c r="E484" i="7"/>
  <c r="E510" i="7"/>
  <c r="E272" i="7"/>
  <c r="E248" i="7"/>
  <c r="E260" i="7"/>
  <c r="E230" i="7"/>
  <c r="E8" i="7"/>
  <c r="E512" i="7"/>
  <c r="E328" i="7"/>
  <c r="E212" i="7"/>
  <c r="E126" i="7"/>
  <c r="E100" i="7"/>
  <c r="E308" i="7"/>
  <c r="E350" i="7"/>
  <c r="E206" i="7"/>
  <c r="E54" i="7"/>
  <c r="E84" i="7"/>
  <c r="E494" i="7"/>
  <c r="E180" i="7"/>
  <c r="E500" i="7"/>
  <c r="E228" i="7"/>
  <c r="E16" i="7"/>
  <c r="E48" i="7"/>
  <c r="E28" i="7"/>
  <c r="E166" i="7"/>
  <c r="E526" i="7"/>
  <c r="E424" i="7"/>
  <c r="E376" i="7"/>
  <c r="E296" i="7"/>
  <c r="E486" i="7"/>
  <c r="E388" i="7"/>
  <c r="E280" i="7"/>
  <c r="E324" i="7"/>
  <c r="E244" i="7"/>
  <c r="E454" i="7"/>
  <c r="E412" i="7"/>
  <c r="E476" i="7"/>
  <c r="E502" i="7"/>
  <c r="E140" i="7"/>
  <c r="E374" i="7"/>
  <c r="E204" i="7"/>
  <c r="E92" i="7"/>
  <c r="E52" i="7"/>
  <c r="E460" i="7"/>
  <c r="E358" i="7"/>
  <c r="E294" i="7"/>
  <c r="E220" i="7"/>
  <c r="E148" i="7"/>
  <c r="E188" i="7"/>
  <c r="E102" i="7"/>
  <c r="E356" i="7"/>
  <c r="E132" i="7"/>
  <c r="E452" i="7"/>
  <c r="E240" i="7"/>
  <c r="E116" i="7"/>
  <c r="E334" i="7"/>
  <c r="E208" i="7"/>
  <c r="E40" i="7"/>
  <c r="E44" i="7"/>
  <c r="E62" i="7"/>
  <c r="E380" i="7"/>
  <c r="E60" i="7"/>
  <c r="E236" i="7"/>
  <c r="E150" i="7"/>
  <c r="E152" i="7"/>
  <c r="E156" i="7"/>
  <c r="E164" i="7"/>
  <c r="E168" i="7"/>
  <c r="E72" i="7"/>
  <c r="E222" i="7"/>
  <c r="E404" i="7"/>
  <c r="E302" i="7"/>
  <c r="E14" i="7"/>
  <c r="E108" i="7"/>
  <c r="E264" i="7"/>
  <c r="E184" i="7"/>
  <c r="E340" i="7"/>
  <c r="E110" i="7"/>
  <c r="E70" i="7"/>
  <c r="E174" i="7"/>
  <c r="E520" i="7"/>
  <c r="E492" i="7"/>
  <c r="E480" i="7"/>
  <c r="E396" i="7"/>
  <c r="E252" i="7"/>
  <c r="E56" i="7"/>
  <c r="E238" i="7"/>
  <c r="E470" i="7"/>
  <c r="E198" i="7"/>
  <c r="E112" i="7"/>
  <c r="E120" i="7"/>
  <c r="E172" i="7"/>
  <c r="E22" i="7"/>
  <c r="E416" i="7"/>
  <c r="E366" i="7"/>
  <c r="E444" i="7"/>
  <c r="E254" i="7"/>
  <c r="E176" i="7"/>
  <c r="E462" i="7"/>
  <c r="E182" i="7"/>
  <c r="E224" i="7"/>
  <c r="E414" i="7"/>
  <c r="E76" i="7"/>
  <c r="E276" i="7"/>
  <c r="E216" i="7"/>
  <c r="E300" i="7"/>
  <c r="E278" i="7"/>
  <c r="E36" i="7"/>
  <c r="E88" i="7"/>
  <c r="E368" i="7"/>
  <c r="E64" i="7"/>
  <c r="E312" i="7"/>
  <c r="E314" i="7" s="1"/>
  <c r="E313" i="7" s="1"/>
  <c r="E118" i="7"/>
  <c r="C463" i="7"/>
  <c r="U73" i="9"/>
  <c r="S70" i="6"/>
  <c r="C263" i="7"/>
  <c r="C63" i="7"/>
  <c r="C279" i="7"/>
  <c r="C47" i="7"/>
  <c r="C303" i="7"/>
  <c r="C319" i="7"/>
  <c r="H325" i="7" s="1"/>
  <c r="D70" i="6"/>
  <c r="F73" i="9"/>
  <c r="Z72" i="5"/>
  <c r="C39" i="7"/>
  <c r="C327" i="7"/>
  <c r="C71" i="7"/>
  <c r="E320" i="7"/>
  <c r="G70" i="6"/>
  <c r="I73" i="9"/>
  <c r="C367" i="7"/>
  <c r="C487" i="7"/>
  <c r="S70" i="7"/>
  <c r="S68" i="7"/>
  <c r="S40" i="7"/>
  <c r="S72" i="7"/>
  <c r="S86" i="7"/>
  <c r="S158" i="7"/>
  <c r="S12" i="7"/>
  <c r="S166" i="7"/>
  <c r="S518" i="7"/>
  <c r="S76" i="7"/>
  <c r="S152" i="7"/>
  <c r="S156" i="7"/>
  <c r="S92" i="7"/>
  <c r="S516" i="7"/>
  <c r="S488" i="7"/>
  <c r="S80" i="7"/>
  <c r="S160" i="7"/>
  <c r="S520" i="7"/>
  <c r="S392" i="7"/>
  <c r="S478" i="7"/>
  <c r="S484" i="7"/>
  <c r="S496" i="7"/>
  <c r="S212" i="7"/>
  <c r="S500" i="7"/>
  <c r="S526" i="7"/>
  <c r="S448" i="7"/>
  <c r="S376" i="7"/>
  <c r="S356" i="7"/>
  <c r="S430" i="7"/>
  <c r="S352" i="7"/>
  <c r="S452" i="7"/>
  <c r="S264" i="7"/>
  <c r="S326" i="7"/>
  <c r="S182" i="7"/>
  <c r="S492" i="7"/>
  <c r="S294" i="7"/>
  <c r="S286" i="7"/>
  <c r="S324" i="7"/>
  <c r="S238" i="7"/>
  <c r="S260" i="7"/>
  <c r="S94" i="7"/>
  <c r="S20" i="7"/>
  <c r="S184" i="7"/>
  <c r="S230" i="7"/>
  <c r="S214" i="7"/>
  <c r="S108" i="7"/>
  <c r="S48" i="7"/>
  <c r="S288" i="7"/>
  <c r="S200" i="7"/>
  <c r="S128" i="7"/>
  <c r="S292" i="7"/>
  <c r="S54" i="7"/>
  <c r="S416" i="7"/>
  <c r="S190" i="7"/>
  <c r="S56" i="7"/>
  <c r="S206" i="7"/>
  <c r="S220" i="7"/>
  <c r="S22" i="7"/>
  <c r="S84" i="7"/>
  <c r="S276" i="7"/>
  <c r="S64" i="7"/>
  <c r="S16" i="7"/>
  <c r="S512" i="7"/>
  <c r="S494" i="7"/>
  <c r="S460" i="7"/>
  <c r="S480" i="7"/>
  <c r="S462" i="7"/>
  <c r="S396" i="7"/>
  <c r="S472" i="7"/>
  <c r="S440" i="7"/>
  <c r="S368" i="7"/>
  <c r="S244" i="7"/>
  <c r="S446" i="7"/>
  <c r="S470" i="7"/>
  <c r="S476" i="7"/>
  <c r="S508" i="7"/>
  <c r="S380" i="7"/>
  <c r="S328" i="7"/>
  <c r="S232" i="7"/>
  <c r="S504" i="7"/>
  <c r="S256" i="7"/>
  <c r="S348" i="7"/>
  <c r="S358" i="7"/>
  <c r="S236" i="7"/>
  <c r="S46" i="7"/>
  <c r="S240" i="7"/>
  <c r="S334" i="7"/>
  <c r="S192" i="7"/>
  <c r="S216" i="7"/>
  <c r="S100" i="7"/>
  <c r="S8" i="7"/>
  <c r="S350" i="7"/>
  <c r="S246" i="7"/>
  <c r="S180" i="7"/>
  <c r="S104" i="7"/>
  <c r="S88" i="7"/>
  <c r="S228" i="7"/>
  <c r="S262" i="7"/>
  <c r="S96" i="7"/>
  <c r="S366" i="7"/>
  <c r="S168" i="7"/>
  <c r="S30" i="7"/>
  <c r="S102" i="7"/>
  <c r="S174" i="7"/>
  <c r="S524" i="7"/>
  <c r="S164" i="7"/>
  <c r="S408" i="7"/>
  <c r="S344" i="7"/>
  <c r="S428" i="7"/>
  <c r="S510" i="7"/>
  <c r="S384" i="7"/>
  <c r="S468" i="7"/>
  <c r="S464" i="7"/>
  <c r="S432" i="7"/>
  <c r="S360" i="7"/>
  <c r="S382" i="7"/>
  <c r="S444" i="7"/>
  <c r="S420" i="7"/>
  <c r="S404" i="7"/>
  <c r="S198" i="7"/>
  <c r="S270" i="7"/>
  <c r="S436" i="7"/>
  <c r="S284" i="7"/>
  <c r="S176" i="7"/>
  <c r="S336" i="7"/>
  <c r="S278" i="7"/>
  <c r="S302" i="7"/>
  <c r="S272" i="7"/>
  <c r="S252" i="7"/>
  <c r="S188" i="7"/>
  <c r="S52" i="7"/>
  <c r="S320" i="7"/>
  <c r="S332" i="7"/>
  <c r="S372" i="7"/>
  <c r="S224" i="7"/>
  <c r="S24" i="7"/>
  <c r="S32" i="7"/>
  <c r="S340" i="7"/>
  <c r="S222" i="7"/>
  <c r="S208" i="7"/>
  <c r="S112" i="7"/>
  <c r="S142" i="7"/>
  <c r="S136" i="7"/>
  <c r="S454" i="7"/>
  <c r="S14" i="7"/>
  <c r="S118" i="7"/>
  <c r="S204" i="7"/>
  <c r="S62" i="7"/>
  <c r="S116" i="7"/>
  <c r="S254" i="7"/>
  <c r="S390" i="7"/>
  <c r="S438" i="7"/>
  <c r="S414" i="7"/>
  <c r="S60" i="7"/>
  <c r="S248" i="7"/>
  <c r="S148" i="7"/>
  <c r="S124" i="7"/>
  <c r="S126" i="7"/>
  <c r="S422" i="7"/>
  <c r="S388" i="7"/>
  <c r="S398" i="7"/>
  <c r="S310" i="7"/>
  <c r="S280" i="7"/>
  <c r="S140" i="7"/>
  <c r="S342" i="7"/>
  <c r="S134" i="7"/>
  <c r="S132" i="7"/>
  <c r="S120" i="7"/>
  <c r="S28" i="7"/>
  <c r="S296" i="7"/>
  <c r="S486" i="7"/>
  <c r="S456" i="7"/>
  <c r="S406" i="7"/>
  <c r="S374" i="7"/>
  <c r="S150" i="7"/>
  <c r="S44" i="7"/>
  <c r="S144" i="7"/>
  <c r="S268" i="7"/>
  <c r="S196" i="7"/>
  <c r="S318" i="7"/>
  <c r="S317" i="7" s="1"/>
  <c r="S364" i="7"/>
  <c r="S38" i="7"/>
  <c r="S424" i="7"/>
  <c r="S110" i="7"/>
  <c r="S78" i="7"/>
  <c r="S502" i="7"/>
  <c r="S172" i="7"/>
  <c r="S36" i="7"/>
  <c r="S300" i="7"/>
  <c r="S400" i="7"/>
  <c r="S412" i="7"/>
  <c r="C15" i="7"/>
  <c r="C31" i="7"/>
  <c r="C247" i="7"/>
  <c r="C295" i="7"/>
  <c r="C471" i="7"/>
  <c r="C255" i="7"/>
  <c r="C271" i="7"/>
  <c r="E326" i="7"/>
  <c r="G304" i="7"/>
  <c r="G54" i="7"/>
  <c r="G68" i="7"/>
  <c r="G24" i="7"/>
  <c r="G166" i="7"/>
  <c r="G296" i="7"/>
  <c r="G76" i="7"/>
  <c r="G14" i="7"/>
  <c r="G160" i="7"/>
  <c r="G520" i="7"/>
  <c r="G238" i="7"/>
  <c r="G400" i="7"/>
  <c r="G262" i="7"/>
  <c r="G376" i="7"/>
  <c r="G432" i="7"/>
  <c r="G406" i="7"/>
  <c r="G28" i="7"/>
  <c r="G480" i="7"/>
  <c r="G196" i="7"/>
  <c r="G392" i="7"/>
  <c r="G216" i="7"/>
  <c r="G356" i="7"/>
  <c r="G508" i="7"/>
  <c r="G94" i="7"/>
  <c r="G408" i="7"/>
  <c r="G488" i="7"/>
  <c r="G468" i="7"/>
  <c r="G112" i="7"/>
  <c r="G424" i="7"/>
  <c r="G436" i="7"/>
  <c r="G454" i="7"/>
  <c r="G182" i="7"/>
  <c r="G446" i="7"/>
  <c r="G412" i="7"/>
  <c r="G214" i="7"/>
  <c r="G264" i="7"/>
  <c r="G374" i="7"/>
  <c r="G358" i="7"/>
  <c r="G478" i="7"/>
  <c r="G334" i="7"/>
  <c r="G140" i="7"/>
  <c r="G228" i="7"/>
  <c r="G254" i="7"/>
  <c r="G12" i="7"/>
  <c r="G292" i="7"/>
  <c r="G260" i="7"/>
  <c r="G252" i="7"/>
  <c r="G46" i="7"/>
  <c r="G492" i="7"/>
  <c r="G502" i="7"/>
  <c r="G326" i="7"/>
  <c r="G232" i="7"/>
  <c r="G246" i="7"/>
  <c r="G32" i="7"/>
  <c r="G278" i="7"/>
  <c r="G208" i="7"/>
  <c r="G96" i="7"/>
  <c r="G184" i="7"/>
  <c r="G276" i="7"/>
  <c r="G8" i="7"/>
  <c r="G164" i="7"/>
  <c r="G518" i="7"/>
  <c r="G16" i="7"/>
  <c r="G20" i="7"/>
  <c r="G416" i="7"/>
  <c r="G384" i="7"/>
  <c r="G398" i="7"/>
  <c r="G414" i="7"/>
  <c r="G284" i="7"/>
  <c r="G366" i="7"/>
  <c r="G368" i="7"/>
  <c r="G396" i="7"/>
  <c r="G388" i="7"/>
  <c r="G526" i="7"/>
  <c r="G494" i="7"/>
  <c r="G484" i="7"/>
  <c r="G110" i="7"/>
  <c r="G268" i="7"/>
  <c r="G302" i="7"/>
  <c r="G350" i="7"/>
  <c r="G142" i="7"/>
  <c r="G504" i="7"/>
  <c r="G256" i="7"/>
  <c r="G188" i="7"/>
  <c r="G152" i="7"/>
  <c r="G56" i="7"/>
  <c r="G270" i="7"/>
  <c r="G236" i="7"/>
  <c r="G148" i="7"/>
  <c r="G62" i="7"/>
  <c r="G430" i="7"/>
  <c r="G286" i="7"/>
  <c r="G240" i="7"/>
  <c r="G212" i="7"/>
  <c r="G168" i="7"/>
  <c r="G372" i="7"/>
  <c r="G86" i="7"/>
  <c r="G206" i="7"/>
  <c r="G44" i="7"/>
  <c r="G116" i="7"/>
  <c r="G126" i="7"/>
  <c r="G244" i="7"/>
  <c r="G100" i="7"/>
  <c r="G380" i="7"/>
  <c r="G352" i="7"/>
  <c r="G344" i="7"/>
  <c r="G464" i="7"/>
  <c r="G320" i="7"/>
  <c r="G476" i="7"/>
  <c r="G470" i="7"/>
  <c r="G510" i="7"/>
  <c r="G448" i="7"/>
  <c r="G438" i="7"/>
  <c r="G452" i="7"/>
  <c r="G190" i="7"/>
  <c r="G342" i="7"/>
  <c r="G294" i="7"/>
  <c r="G428" i="7"/>
  <c r="G280" i="7"/>
  <c r="G328" i="7"/>
  <c r="G172" i="7"/>
  <c r="G224" i="7"/>
  <c r="G158" i="7"/>
  <c r="G472" i="7"/>
  <c r="G332" i="7"/>
  <c r="G192" i="7"/>
  <c r="G230" i="7"/>
  <c r="G36" i="7"/>
  <c r="G390" i="7"/>
  <c r="G198" i="7"/>
  <c r="G200" i="7"/>
  <c r="G22" i="7"/>
  <c r="G204" i="7"/>
  <c r="G118" i="7"/>
  <c r="G248" i="7"/>
  <c r="G48" i="7"/>
  <c r="G120" i="7"/>
  <c r="G300" i="7"/>
  <c r="G104" i="7"/>
  <c r="G136" i="7"/>
  <c r="G60" i="7"/>
  <c r="G92" i="7"/>
  <c r="G30" i="7"/>
  <c r="G72" i="7"/>
  <c r="G70" i="7"/>
  <c r="G512" i="7"/>
  <c r="G364" i="7"/>
  <c r="G80" i="7"/>
  <c r="G460" i="7"/>
  <c r="G108" i="7"/>
  <c r="G486" i="7"/>
  <c r="G336" i="7"/>
  <c r="G84" i="7"/>
  <c r="G340" i="7"/>
  <c r="G496" i="7"/>
  <c r="G52" i="7"/>
  <c r="G516" i="7"/>
  <c r="G420" i="7"/>
  <c r="G456" i="7"/>
  <c r="G360" i="7"/>
  <c r="G144" i="7"/>
  <c r="G404" i="7"/>
  <c r="G174" i="7"/>
  <c r="G156" i="7"/>
  <c r="G316" i="7"/>
  <c r="G315" i="7" s="1"/>
  <c r="G150" i="7"/>
  <c r="G132" i="7"/>
  <c r="G102" i="7"/>
  <c r="G64" i="7"/>
  <c r="G38" i="7"/>
  <c r="G422" i="7"/>
  <c r="G444" i="7"/>
  <c r="G272" i="7"/>
  <c r="G134" i="7"/>
  <c r="G78" i="7"/>
  <c r="G176" i="7"/>
  <c r="G124" i="7"/>
  <c r="G462" i="7"/>
  <c r="G440" i="7"/>
  <c r="G88" i="7"/>
  <c r="G220" i="7"/>
  <c r="G348" i="7"/>
  <c r="G128" i="7"/>
  <c r="G288" i="7"/>
  <c r="G180" i="7"/>
  <c r="G222" i="7"/>
  <c r="G524" i="7"/>
  <c r="G500" i="7"/>
  <c r="G382" i="7"/>
  <c r="G40" i="7"/>
  <c r="C511" i="7"/>
  <c r="H74" i="9"/>
  <c r="F71" i="6"/>
  <c r="R74" i="9"/>
  <c r="P71" i="6"/>
  <c r="D164" i="7"/>
  <c r="D432" i="7"/>
  <c r="D174" i="7"/>
  <c r="D512" i="7"/>
  <c r="D166" i="7"/>
  <c r="D440" i="7"/>
  <c r="D520" i="7"/>
  <c r="D160" i="7"/>
  <c r="D392" i="7"/>
  <c r="D446" i="7"/>
  <c r="D494" i="7"/>
  <c r="D476" i="7"/>
  <c r="D412" i="7"/>
  <c r="D428" i="7"/>
  <c r="D472" i="7"/>
  <c r="D462" i="7"/>
  <c r="D296" i="7"/>
  <c r="D382" i="7"/>
  <c r="D488" i="7"/>
  <c r="D518" i="7"/>
  <c r="D152" i="7"/>
  <c r="D368" i="7"/>
  <c r="D158" i="7"/>
  <c r="D480" i="7"/>
  <c r="D408" i="7"/>
  <c r="D398" i="7"/>
  <c r="D388" i="7"/>
  <c r="D460" i="7"/>
  <c r="D502" i="7"/>
  <c r="D406" i="7"/>
  <c r="D356" i="7"/>
  <c r="D420" i="7"/>
  <c r="D452" i="7"/>
  <c r="D254" i="7"/>
  <c r="D22" i="7"/>
  <c r="D156" i="7"/>
  <c r="D524" i="7"/>
  <c r="D424" i="7"/>
  <c r="D464" i="7"/>
  <c r="D360" i="7"/>
  <c r="D400" i="7"/>
  <c r="D508" i="7"/>
  <c r="D510" i="7"/>
  <c r="D504" i="7"/>
  <c r="D276" i="7"/>
  <c r="D334" i="7"/>
  <c r="D300" i="7"/>
  <c r="D310" i="7"/>
  <c r="D278" i="7"/>
  <c r="D264" i="7"/>
  <c r="D312" i="7"/>
  <c r="D340" i="7"/>
  <c r="D190" i="7"/>
  <c r="D196" i="7"/>
  <c r="D184" i="7"/>
  <c r="D76" i="7"/>
  <c r="D336" i="7"/>
  <c r="D204" i="7"/>
  <c r="D136" i="7"/>
  <c r="D94" i="7"/>
  <c r="D332" i="7"/>
  <c r="D128" i="7"/>
  <c r="D212" i="7"/>
  <c r="D222" i="7"/>
  <c r="D148" i="7"/>
  <c r="D104" i="7"/>
  <c r="D260" i="7"/>
  <c r="D110" i="7"/>
  <c r="D112" i="7"/>
  <c r="D224" i="7"/>
  <c r="D20" i="7"/>
  <c r="D108" i="7"/>
  <c r="D44" i="7"/>
  <c r="D456" i="7"/>
  <c r="D496" i="7"/>
  <c r="D100" i="7"/>
  <c r="D526" i="7"/>
  <c r="D344" i="7"/>
  <c r="D390" i="7"/>
  <c r="D430" i="7"/>
  <c r="D404" i="7"/>
  <c r="D486" i="7"/>
  <c r="D268" i="7"/>
  <c r="D364" i="7"/>
  <c r="D320" i="7"/>
  <c r="D244" i="7"/>
  <c r="D414" i="7"/>
  <c r="D484" i="7"/>
  <c r="D286" i="7"/>
  <c r="D284" i="7"/>
  <c r="D200" i="7"/>
  <c r="D192" i="7"/>
  <c r="D256" i="7"/>
  <c r="D92" i="7"/>
  <c r="D28" i="7"/>
  <c r="D116" i="7"/>
  <c r="D230" i="7"/>
  <c r="D126" i="7"/>
  <c r="D54" i="7"/>
  <c r="D64" i="7"/>
  <c r="D232" i="7"/>
  <c r="D150" i="7"/>
  <c r="D32" i="7"/>
  <c r="D220" i="7"/>
  <c r="D350" i="7"/>
  <c r="D252" i="7"/>
  <c r="D72" i="7"/>
  <c r="D206" i="7"/>
  <c r="D294" i="7"/>
  <c r="D56" i="7"/>
  <c r="D118" i="7"/>
  <c r="D228" i="7"/>
  <c r="D96" i="7"/>
  <c r="D454" i="7"/>
  <c r="D500" i="7"/>
  <c r="D348" i="7"/>
  <c r="D372" i="7"/>
  <c r="D36" i="7"/>
  <c r="D478" i="7"/>
  <c r="D318" i="7"/>
  <c r="D317" i="7" s="1"/>
  <c r="D366" i="7"/>
  <c r="D80" i="7"/>
  <c r="D198" i="7"/>
  <c r="D358" i="7"/>
  <c r="D236" i="7"/>
  <c r="D180" i="7"/>
  <c r="D240" i="7"/>
  <c r="D78" i="7"/>
  <c r="D102" i="7"/>
  <c r="D208" i="7"/>
  <c r="D46" i="7"/>
  <c r="D516" i="7"/>
  <c r="D438" i="7"/>
  <c r="D436" i="7"/>
  <c r="D316" i="7"/>
  <c r="D315" i="7" s="1"/>
  <c r="D416" i="7"/>
  <c r="D444" i="7"/>
  <c r="D352" i="7"/>
  <c r="D182" i="7"/>
  <c r="D16" i="7"/>
  <c r="D216" i="7"/>
  <c r="D24" i="7"/>
  <c r="D120" i="7"/>
  <c r="D248" i="7"/>
  <c r="D60" i="7"/>
  <c r="D134" i="7"/>
  <c r="D40" i="7"/>
  <c r="D62" i="7"/>
  <c r="D132" i="7"/>
  <c r="D168" i="7"/>
  <c r="D448" i="7"/>
  <c r="D384" i="7"/>
  <c r="D492" i="7"/>
  <c r="D288" i="7"/>
  <c r="D380" i="7"/>
  <c r="D374" i="7"/>
  <c r="D70" i="7"/>
  <c r="D342" i="7"/>
  <c r="D270" i="7"/>
  <c r="D272" i="7"/>
  <c r="D246" i="7"/>
  <c r="D88" i="7"/>
  <c r="D188" i="7"/>
  <c r="D124" i="7"/>
  <c r="D262" i="7"/>
  <c r="D214" i="7"/>
  <c r="D86" i="7"/>
  <c r="D68" i="7"/>
  <c r="D30" i="7"/>
  <c r="D48" i="7"/>
  <c r="D52" i="7"/>
  <c r="D292" i="7"/>
  <c r="D172" i="7"/>
  <c r="D468" i="7"/>
  <c r="D422" i="7"/>
  <c r="D238" i="7"/>
  <c r="D176" i="7"/>
  <c r="D376" i="7"/>
  <c r="D280" i="7"/>
  <c r="D326" i="7"/>
  <c r="D84" i="7"/>
  <c r="D38" i="7"/>
  <c r="D12" i="7"/>
  <c r="D396" i="7"/>
  <c r="D328" i="7"/>
  <c r="D144" i="7"/>
  <c r="D142" i="7"/>
  <c r="D8" i="7"/>
  <c r="V5" i="7"/>
  <c r="D140" i="7"/>
  <c r="D302" i="7"/>
  <c r="D470" i="7"/>
  <c r="D14" i="7"/>
  <c r="D324" i="7"/>
  <c r="C335" i="7"/>
  <c r="C23" i="7"/>
  <c r="C287" i="7"/>
  <c r="C55" i="7"/>
  <c r="C191" i="7"/>
  <c r="C87" i="7"/>
  <c r="C79" i="7"/>
  <c r="H314" i="7"/>
  <c r="H313" i="7" s="1"/>
  <c r="P314" i="7"/>
  <c r="P313" i="7" s="1"/>
  <c r="H315" i="7"/>
  <c r="H317" i="7"/>
  <c r="M317" i="7"/>
  <c r="F315" i="7"/>
  <c r="M314" i="7"/>
  <c r="M313" i="7" s="1"/>
  <c r="M315" i="7"/>
  <c r="X18" i="6" l="1"/>
  <c r="F259" i="7"/>
  <c r="H245" i="7"/>
  <c r="F69" i="7"/>
  <c r="P245" i="7"/>
  <c r="K242" i="7"/>
  <c r="K241" i="7" s="1"/>
  <c r="U243" i="7"/>
  <c r="U242" i="7"/>
  <c r="U241" i="7" s="1"/>
  <c r="U245" i="7"/>
  <c r="L243" i="7"/>
  <c r="Q243" i="7"/>
  <c r="T242" i="7"/>
  <c r="T241" i="7" s="1"/>
  <c r="N243" i="7"/>
  <c r="O243" i="7"/>
  <c r="F341" i="7"/>
  <c r="F307" i="7"/>
  <c r="F285" i="7"/>
  <c r="F29" i="7"/>
  <c r="M242" i="7"/>
  <c r="M241" i="7" s="1"/>
  <c r="S245" i="7"/>
  <c r="S243" i="7"/>
  <c r="F245" i="7"/>
  <c r="J242" i="7"/>
  <c r="J241" i="7" s="1"/>
  <c r="J243" i="7"/>
  <c r="N245" i="7"/>
  <c r="N242" i="7"/>
  <c r="N241" i="7" s="1"/>
  <c r="T245" i="7"/>
  <c r="G243" i="7"/>
  <c r="M243" i="7"/>
  <c r="F34" i="7"/>
  <c r="F467" i="7"/>
  <c r="F242" i="7"/>
  <c r="F241" i="7" s="1"/>
  <c r="P243" i="7"/>
  <c r="K243" i="7"/>
  <c r="J245" i="7"/>
  <c r="Q242" i="7"/>
  <c r="Q241" i="7" s="1"/>
  <c r="I245" i="7"/>
  <c r="T243" i="7"/>
  <c r="D242" i="7"/>
  <c r="D241" i="7" s="1"/>
  <c r="I242" i="7"/>
  <c r="I241" i="7" s="1"/>
  <c r="M245" i="7"/>
  <c r="D243" i="7"/>
  <c r="D245" i="7"/>
  <c r="G242" i="7"/>
  <c r="G241" i="7" s="1"/>
  <c r="G245" i="7"/>
  <c r="H243" i="7"/>
  <c r="H242" i="7"/>
  <c r="H241" i="7" s="1"/>
  <c r="S242" i="7"/>
  <c r="S241" i="7" s="1"/>
  <c r="E242" i="7"/>
  <c r="E241" i="7" s="1"/>
  <c r="E243" i="7"/>
  <c r="E245" i="7"/>
  <c r="F13" i="7"/>
  <c r="P242" i="7"/>
  <c r="P241" i="7" s="1"/>
  <c r="K245" i="7"/>
  <c r="R243" i="7"/>
  <c r="R245" i="7"/>
  <c r="R242" i="7"/>
  <c r="R241" i="7" s="1"/>
  <c r="L245" i="7"/>
  <c r="Q245" i="7"/>
  <c r="I243" i="7"/>
  <c r="O242" i="7"/>
  <c r="O241" i="7" s="1"/>
  <c r="F61" i="7"/>
  <c r="F53" i="7"/>
  <c r="F491" i="7"/>
  <c r="F437" i="7"/>
  <c r="O395" i="7"/>
  <c r="F267" i="7"/>
  <c r="P442" i="7"/>
  <c r="L242" i="7"/>
  <c r="L241" i="7" s="1"/>
  <c r="O245" i="7"/>
  <c r="F419" i="7"/>
  <c r="L349" i="7"/>
  <c r="I386" i="7"/>
  <c r="I385" i="7" s="1"/>
  <c r="L347" i="7"/>
  <c r="O99" i="7"/>
  <c r="N349" i="7"/>
  <c r="AA73" i="12"/>
  <c r="X73" i="13"/>
  <c r="AB71" i="5"/>
  <c r="I379" i="7"/>
  <c r="I363" i="7"/>
  <c r="D349" i="7"/>
  <c r="Q395" i="7"/>
  <c r="I349" i="7"/>
  <c r="T99" i="7"/>
  <c r="J346" i="7"/>
  <c r="F349" i="7"/>
  <c r="K346" i="7"/>
  <c r="U349" i="7"/>
  <c r="H349" i="7"/>
  <c r="R349" i="7"/>
  <c r="F347" i="7"/>
  <c r="T346" i="7"/>
  <c r="T345" i="7" s="1"/>
  <c r="H346" i="7"/>
  <c r="H345" i="7" s="1"/>
  <c r="U275" i="7"/>
  <c r="L101" i="7"/>
  <c r="Q101" i="7"/>
  <c r="T197" i="7"/>
  <c r="H405" i="7"/>
  <c r="T98" i="7"/>
  <c r="F99" i="7"/>
  <c r="Q99" i="7"/>
  <c r="D101" i="7"/>
  <c r="G98" i="7"/>
  <c r="F101" i="7"/>
  <c r="I101" i="7"/>
  <c r="K101" i="7"/>
  <c r="L98" i="7"/>
  <c r="N101" i="7"/>
  <c r="J99" i="7"/>
  <c r="J101" i="7"/>
  <c r="J98" i="7"/>
  <c r="J97" i="7" s="1"/>
  <c r="R99" i="7"/>
  <c r="R98" i="7"/>
  <c r="L99" i="7"/>
  <c r="T349" i="7"/>
  <c r="D347" i="7"/>
  <c r="G349" i="7"/>
  <c r="S346" i="7"/>
  <c r="S345" i="7" s="1"/>
  <c r="S349" i="7"/>
  <c r="N346" i="7"/>
  <c r="N345" i="7" s="1"/>
  <c r="Q349" i="7"/>
  <c r="O347" i="7"/>
  <c r="Q346" i="7"/>
  <c r="Q345" i="7" s="1"/>
  <c r="O346" i="7"/>
  <c r="O345" i="7" s="1"/>
  <c r="M349" i="7"/>
  <c r="P349" i="7"/>
  <c r="P346" i="7"/>
  <c r="P345" i="7" s="1"/>
  <c r="K347" i="7"/>
  <c r="K349" i="7"/>
  <c r="U346" i="7"/>
  <c r="U345" i="7" s="1"/>
  <c r="L346" i="7"/>
  <c r="L345" i="7" s="1"/>
  <c r="O101" i="7"/>
  <c r="T101" i="7"/>
  <c r="H99" i="7"/>
  <c r="Q98" i="7"/>
  <c r="O98" i="7"/>
  <c r="O97" i="7" s="1"/>
  <c r="G99" i="7"/>
  <c r="P347" i="7"/>
  <c r="S101" i="7"/>
  <c r="S98" i="7"/>
  <c r="S97" i="7" s="1"/>
  <c r="E346" i="7"/>
  <c r="E345" i="7" s="1"/>
  <c r="E347" i="7"/>
  <c r="F346" i="7"/>
  <c r="F345" i="7" s="1"/>
  <c r="M347" i="7"/>
  <c r="O349" i="7"/>
  <c r="R347" i="7"/>
  <c r="T347" i="7"/>
  <c r="Q347" i="7"/>
  <c r="P101" i="7"/>
  <c r="U347" i="7"/>
  <c r="U99" i="7"/>
  <c r="H101" i="7"/>
  <c r="I99" i="7"/>
  <c r="U101" i="7"/>
  <c r="G347" i="7"/>
  <c r="G346" i="7"/>
  <c r="G345" i="7" s="1"/>
  <c r="S99" i="7"/>
  <c r="S347" i="7"/>
  <c r="E349" i="7"/>
  <c r="N347" i="7"/>
  <c r="R346" i="7"/>
  <c r="R345" i="7" s="1"/>
  <c r="I347" i="7"/>
  <c r="H347" i="7"/>
  <c r="J347" i="7"/>
  <c r="J349" i="7"/>
  <c r="I346" i="7"/>
  <c r="I345" i="7" s="1"/>
  <c r="E101" i="7"/>
  <c r="K99" i="7"/>
  <c r="K98" i="7"/>
  <c r="N98" i="7"/>
  <c r="P98" i="7"/>
  <c r="P97" i="7" s="1"/>
  <c r="P99" i="7"/>
  <c r="M98" i="7"/>
  <c r="M99" i="7"/>
  <c r="H98" i="7"/>
  <c r="H97" i="7" s="1"/>
  <c r="F98" i="7"/>
  <c r="M101" i="7"/>
  <c r="N99" i="7"/>
  <c r="D99" i="7"/>
  <c r="G101" i="7"/>
  <c r="E99" i="7"/>
  <c r="E98" i="7"/>
  <c r="E97" i="7" s="1"/>
  <c r="I98" i="7"/>
  <c r="I97" i="7" s="1"/>
  <c r="R101" i="7"/>
  <c r="U98" i="7"/>
  <c r="U97" i="7" s="1"/>
  <c r="D405" i="7"/>
  <c r="R405" i="7"/>
  <c r="F402" i="7"/>
  <c r="F401" i="7" s="1"/>
  <c r="I403" i="7"/>
  <c r="Q402" i="7"/>
  <c r="Q401" i="7" s="1"/>
  <c r="I405" i="7"/>
  <c r="J402" i="7"/>
  <c r="J401" i="7" s="1"/>
  <c r="Q403" i="7"/>
  <c r="O354" i="7"/>
  <c r="I411" i="7"/>
  <c r="N429" i="7"/>
  <c r="I461" i="7"/>
  <c r="I453" i="7"/>
  <c r="T426" i="7"/>
  <c r="P397" i="7"/>
  <c r="U397" i="7"/>
  <c r="E394" i="7"/>
  <c r="E393" i="7" s="1"/>
  <c r="F395" i="7"/>
  <c r="D397" i="7"/>
  <c r="U475" i="7"/>
  <c r="U298" i="7"/>
  <c r="U297" i="7" s="1"/>
  <c r="U371" i="7"/>
  <c r="F418" i="7"/>
  <c r="F417" i="7" s="1"/>
  <c r="I394" i="7"/>
  <c r="I393" i="7" s="1"/>
  <c r="R394" i="7"/>
  <c r="R393" i="7" s="1"/>
  <c r="D394" i="7"/>
  <c r="D393" i="7" s="1"/>
  <c r="P354" i="7"/>
  <c r="S397" i="7"/>
  <c r="S523" i="7"/>
  <c r="R355" i="7"/>
  <c r="E357" i="7"/>
  <c r="E397" i="7"/>
  <c r="F397" i="7"/>
  <c r="K397" i="7"/>
  <c r="I397" i="7"/>
  <c r="U395" i="7"/>
  <c r="J397" i="7"/>
  <c r="J395" i="7"/>
  <c r="R397" i="7"/>
  <c r="R395" i="7"/>
  <c r="J91" i="7"/>
  <c r="D395" i="7"/>
  <c r="U515" i="7"/>
  <c r="G395" i="7"/>
  <c r="G394" i="7"/>
  <c r="G393" i="7" s="1"/>
  <c r="S381" i="7"/>
  <c r="S395" i="7"/>
  <c r="S355" i="7"/>
  <c r="L357" i="7"/>
  <c r="E395" i="7"/>
  <c r="F394" i="7"/>
  <c r="F393" i="7" s="1"/>
  <c r="K395" i="7"/>
  <c r="I395" i="7"/>
  <c r="U427" i="7"/>
  <c r="J394" i="7"/>
  <c r="J393" i="7" s="1"/>
  <c r="M397" i="7"/>
  <c r="M394" i="7"/>
  <c r="O397" i="7"/>
  <c r="G442" i="7"/>
  <c r="G397" i="7"/>
  <c r="P394" i="7"/>
  <c r="P393" i="7" s="1"/>
  <c r="S394" i="7"/>
  <c r="U394" i="7"/>
  <c r="U393" i="7" s="1"/>
  <c r="P43" i="7"/>
  <c r="R357" i="7"/>
  <c r="P395" i="7"/>
  <c r="K394" i="7"/>
  <c r="K393" i="7" s="1"/>
  <c r="Q394" i="7"/>
  <c r="D443" i="7"/>
  <c r="D441" i="7" s="1"/>
  <c r="L403" i="7"/>
  <c r="U405" i="7"/>
  <c r="F403" i="7"/>
  <c r="P405" i="7"/>
  <c r="K405" i="7"/>
  <c r="E403" i="7"/>
  <c r="D442" i="7"/>
  <c r="G506" i="7"/>
  <c r="G379" i="7"/>
  <c r="G405" i="7"/>
  <c r="I426" i="7"/>
  <c r="S405" i="7"/>
  <c r="S393" i="7"/>
  <c r="S427" i="7"/>
  <c r="S379" i="7"/>
  <c r="U403" i="7"/>
  <c r="U379" i="7"/>
  <c r="E405" i="7"/>
  <c r="F442" i="7"/>
  <c r="G402" i="7"/>
  <c r="G401" i="7" s="1"/>
  <c r="K402" i="7"/>
  <c r="K401" i="7" s="1"/>
  <c r="G429" i="7"/>
  <c r="P11" i="7"/>
  <c r="N403" i="7"/>
  <c r="D451" i="7"/>
  <c r="D449" i="7" s="1"/>
  <c r="K429" i="7"/>
  <c r="J426" i="7"/>
  <c r="J425" i="7" s="1"/>
  <c r="S403" i="7"/>
  <c r="M355" i="7"/>
  <c r="T354" i="7"/>
  <c r="E427" i="7"/>
  <c r="P427" i="7"/>
  <c r="K403" i="7"/>
  <c r="D403" i="7"/>
  <c r="R402" i="7"/>
  <c r="R401" i="7" s="1"/>
  <c r="J403" i="7"/>
  <c r="J427" i="7"/>
  <c r="M403" i="7"/>
  <c r="P301" i="7"/>
  <c r="M426" i="7"/>
  <c r="L429" i="7"/>
  <c r="O429" i="7"/>
  <c r="S453" i="7"/>
  <c r="O402" i="7"/>
  <c r="O401" i="7" s="1"/>
  <c r="T402" i="7"/>
  <c r="T401" i="7" s="1"/>
  <c r="O403" i="7"/>
  <c r="T403" i="7"/>
  <c r="N405" i="7"/>
  <c r="O405" i="7"/>
  <c r="T405" i="7"/>
  <c r="H402" i="7"/>
  <c r="H401" i="7" s="1"/>
  <c r="L402" i="7"/>
  <c r="L401" i="7" s="1"/>
  <c r="Q405" i="7"/>
  <c r="N402" i="7"/>
  <c r="N401" i="7" s="1"/>
  <c r="L405" i="7"/>
  <c r="M405" i="7"/>
  <c r="G403" i="7"/>
  <c r="G378" i="7"/>
  <c r="G377" i="7" s="1"/>
  <c r="P522" i="7"/>
  <c r="L427" i="7"/>
  <c r="R427" i="7"/>
  <c r="U51" i="7"/>
  <c r="F362" i="7"/>
  <c r="G445" i="7"/>
  <c r="G426" i="7"/>
  <c r="G410" i="7"/>
  <c r="P402" i="7"/>
  <c r="P401" i="7" s="1"/>
  <c r="P403" i="7"/>
  <c r="H426" i="7"/>
  <c r="L426" i="7"/>
  <c r="Q427" i="7"/>
  <c r="T427" i="7"/>
  <c r="S442" i="7"/>
  <c r="U402" i="7"/>
  <c r="U401" i="7" s="1"/>
  <c r="M357" i="7"/>
  <c r="E509" i="7"/>
  <c r="E507" i="7"/>
  <c r="E505" i="7" s="1"/>
  <c r="E445" i="7"/>
  <c r="E402" i="7"/>
  <c r="E401" i="7" s="1"/>
  <c r="F405" i="7"/>
  <c r="S402" i="7"/>
  <c r="S401" i="7" s="1"/>
  <c r="I402" i="7"/>
  <c r="I401" i="7" s="1"/>
  <c r="D402" i="7"/>
  <c r="D401" i="7" s="1"/>
  <c r="J405" i="7"/>
  <c r="R403" i="7"/>
  <c r="M402" i="7"/>
  <c r="M401" i="7" s="1"/>
  <c r="T425" i="7"/>
  <c r="E437" i="7"/>
  <c r="U434" i="7"/>
  <c r="L425" i="7"/>
  <c r="D413" i="7"/>
  <c r="E413" i="7"/>
  <c r="E410" i="7"/>
  <c r="F410" i="7"/>
  <c r="S485" i="7"/>
  <c r="P498" i="7"/>
  <c r="G498" i="7"/>
  <c r="E501" i="7"/>
  <c r="D427" i="7"/>
  <c r="D445" i="7"/>
  <c r="G443" i="7"/>
  <c r="G441" i="7" s="1"/>
  <c r="G413" i="7"/>
  <c r="H429" i="7"/>
  <c r="Q426" i="7"/>
  <c r="Q425" i="7" s="1"/>
  <c r="R429" i="7"/>
  <c r="Q429" i="7"/>
  <c r="N427" i="7"/>
  <c r="M427" i="7"/>
  <c r="R426" i="7"/>
  <c r="R425" i="7" s="1"/>
  <c r="O426" i="7"/>
  <c r="O425" i="7" s="1"/>
  <c r="S443" i="7"/>
  <c r="S441" i="7" s="1"/>
  <c r="S445" i="7"/>
  <c r="S429" i="7"/>
  <c r="U507" i="7"/>
  <c r="U505" i="7" s="1"/>
  <c r="E442" i="7"/>
  <c r="F443" i="7"/>
  <c r="F441" i="7" s="1"/>
  <c r="F429" i="7"/>
  <c r="F445" i="7"/>
  <c r="F426" i="7"/>
  <c r="P370" i="7"/>
  <c r="P369" i="7" s="1"/>
  <c r="P429" i="7"/>
  <c r="P66" i="7"/>
  <c r="P65" i="7" s="1"/>
  <c r="F427" i="7"/>
  <c r="K427" i="7"/>
  <c r="P331" i="7"/>
  <c r="E443" i="7"/>
  <c r="E441" i="7" s="1"/>
  <c r="E429" i="7"/>
  <c r="P443" i="7"/>
  <c r="P441" i="7" s="1"/>
  <c r="D435" i="7"/>
  <c r="D429" i="7"/>
  <c r="D506" i="7"/>
  <c r="V160" i="7"/>
  <c r="G427" i="7"/>
  <c r="P51" i="7"/>
  <c r="T429" i="7"/>
  <c r="K426" i="7"/>
  <c r="I427" i="7"/>
  <c r="I429" i="7"/>
  <c r="H427" i="7"/>
  <c r="M429" i="7"/>
  <c r="N426" i="7"/>
  <c r="J429" i="7"/>
  <c r="S411" i="7"/>
  <c r="S426" i="7"/>
  <c r="S425" i="7" s="1"/>
  <c r="U53" i="7"/>
  <c r="J77" i="7"/>
  <c r="E426" i="7"/>
  <c r="E425" i="7" s="1"/>
  <c r="F450" i="7"/>
  <c r="P411" i="7"/>
  <c r="P426" i="7"/>
  <c r="P425" i="7" s="1"/>
  <c r="P453" i="7"/>
  <c r="P53" i="7"/>
  <c r="P373" i="7"/>
  <c r="M442" i="7"/>
  <c r="U429" i="7"/>
  <c r="U426" i="7"/>
  <c r="U425" i="7" s="1"/>
  <c r="U442" i="7"/>
  <c r="L394" i="7"/>
  <c r="L393" i="7" s="1"/>
  <c r="L397" i="7"/>
  <c r="H394" i="7"/>
  <c r="N394" i="7"/>
  <c r="T394" i="7"/>
  <c r="T393" i="7" s="1"/>
  <c r="T397" i="7"/>
  <c r="O394" i="7"/>
  <c r="O393" i="7" s="1"/>
  <c r="M395" i="7"/>
  <c r="N397" i="7"/>
  <c r="H397" i="7"/>
  <c r="T395" i="7"/>
  <c r="L395" i="7"/>
  <c r="Q397" i="7"/>
  <c r="N395" i="7"/>
  <c r="H395" i="7"/>
  <c r="D355" i="7"/>
  <c r="G357" i="7"/>
  <c r="G355" i="7"/>
  <c r="G482" i="7"/>
  <c r="P269" i="7"/>
  <c r="P355" i="7"/>
  <c r="P299" i="7"/>
  <c r="S357" i="7"/>
  <c r="U362" i="7"/>
  <c r="Q323" i="7"/>
  <c r="M354" i="7"/>
  <c r="M353" i="7" s="1"/>
  <c r="L355" i="7"/>
  <c r="H355" i="7"/>
  <c r="L354" i="7"/>
  <c r="L353" i="7" s="1"/>
  <c r="I355" i="7"/>
  <c r="I354" i="7"/>
  <c r="I353" i="7" s="1"/>
  <c r="H357" i="7"/>
  <c r="T355" i="7"/>
  <c r="F357" i="7"/>
  <c r="K355" i="7"/>
  <c r="J354" i="7"/>
  <c r="J353" i="7" s="1"/>
  <c r="G354" i="7"/>
  <c r="P357" i="7"/>
  <c r="U250" i="7"/>
  <c r="S354" i="7"/>
  <c r="U363" i="7"/>
  <c r="T357" i="7"/>
  <c r="N354" i="7"/>
  <c r="Q355" i="7"/>
  <c r="R354" i="7"/>
  <c r="R353" i="7" s="1"/>
  <c r="Q357" i="7"/>
  <c r="K354" i="7"/>
  <c r="K353" i="7" s="1"/>
  <c r="Q354" i="7"/>
  <c r="Q353" i="7" s="1"/>
  <c r="E355" i="7"/>
  <c r="E354" i="7"/>
  <c r="E353" i="7" s="1"/>
  <c r="E362" i="7"/>
  <c r="P371" i="7"/>
  <c r="U354" i="7"/>
  <c r="V272" i="7"/>
  <c r="D357" i="7"/>
  <c r="P69" i="7"/>
  <c r="U293" i="7"/>
  <c r="O325" i="7"/>
  <c r="L322" i="7"/>
  <c r="L321" i="7" s="1"/>
  <c r="U355" i="7"/>
  <c r="I357" i="7"/>
  <c r="J357" i="7"/>
  <c r="O357" i="7"/>
  <c r="H354" i="7"/>
  <c r="H353" i="7" s="1"/>
  <c r="O355" i="7"/>
  <c r="N355" i="7"/>
  <c r="N357" i="7"/>
  <c r="E522" i="7"/>
  <c r="E525" i="7"/>
  <c r="F354" i="7"/>
  <c r="P298" i="7"/>
  <c r="P297" i="7" s="1"/>
  <c r="P467" i="7"/>
  <c r="P465" i="7" s="1"/>
  <c r="P10" i="7"/>
  <c r="V304" i="7"/>
  <c r="K357" i="7"/>
  <c r="J355" i="7"/>
  <c r="P490" i="7"/>
  <c r="V480" i="7"/>
  <c r="F475" i="7"/>
  <c r="E389" i="7"/>
  <c r="U74" i="7"/>
  <c r="U469" i="7"/>
  <c r="P466" i="7"/>
  <c r="U466" i="7"/>
  <c r="U467" i="7"/>
  <c r="U465" i="7" s="1"/>
  <c r="P469" i="7"/>
  <c r="U451" i="7"/>
  <c r="U449" i="7" s="1"/>
  <c r="D459" i="7"/>
  <c r="D461" i="7"/>
  <c r="S451" i="7"/>
  <c r="S449" i="7" s="1"/>
  <c r="G450" i="7"/>
  <c r="S450" i="7"/>
  <c r="E451" i="7"/>
  <c r="E449" i="7" s="1"/>
  <c r="F453" i="7"/>
  <c r="M453" i="7"/>
  <c r="U453" i="7"/>
  <c r="H77" i="7"/>
  <c r="S77" i="7"/>
  <c r="D194" i="7"/>
  <c r="D193" i="7" s="1"/>
  <c r="V136" i="7"/>
  <c r="G362" i="7"/>
  <c r="P27" i="7"/>
  <c r="P386" i="7"/>
  <c r="P385" i="7" s="1"/>
  <c r="P387" i="7"/>
  <c r="P461" i="7"/>
  <c r="S362" i="7"/>
  <c r="U387" i="7"/>
  <c r="U26" i="7"/>
  <c r="U283" i="7"/>
  <c r="E458" i="7"/>
  <c r="E421" i="7"/>
  <c r="E435" i="7"/>
  <c r="E363" i="7"/>
  <c r="F506" i="7"/>
  <c r="F458" i="7"/>
  <c r="F509" i="7"/>
  <c r="F363" i="7"/>
  <c r="M509" i="7"/>
  <c r="E74" i="7"/>
  <c r="N77" i="7"/>
  <c r="V16" i="7"/>
  <c r="AC9" i="12" s="1"/>
  <c r="D437" i="7"/>
  <c r="D365" i="7"/>
  <c r="V200" i="7"/>
  <c r="D509" i="7"/>
  <c r="L74" i="7"/>
  <c r="D75" i="7"/>
  <c r="M74" i="7"/>
  <c r="M73" i="7" s="1"/>
  <c r="D507" i="7"/>
  <c r="D505" i="7" s="1"/>
  <c r="D421" i="7"/>
  <c r="G363" i="7"/>
  <c r="G509" i="7"/>
  <c r="P509" i="7"/>
  <c r="P437" i="7"/>
  <c r="S421" i="7"/>
  <c r="S437" i="7"/>
  <c r="S459" i="7"/>
  <c r="S363" i="7"/>
  <c r="U266" i="7"/>
  <c r="U265" i="7" s="1"/>
  <c r="U506" i="7"/>
  <c r="U67" i="7"/>
  <c r="E434" i="7"/>
  <c r="F386" i="7"/>
  <c r="F385" i="7" s="1"/>
  <c r="F66" i="7"/>
  <c r="P493" i="7"/>
  <c r="I443" i="7"/>
  <c r="U413" i="7"/>
  <c r="U411" i="7"/>
  <c r="U461" i="7"/>
  <c r="M507" i="7"/>
  <c r="M505" i="7" s="1"/>
  <c r="R74" i="7"/>
  <c r="D418" i="7"/>
  <c r="V72" i="7"/>
  <c r="D389" i="7"/>
  <c r="V312" i="7"/>
  <c r="J74" i="7"/>
  <c r="J73" i="7" s="1"/>
  <c r="I74" i="7"/>
  <c r="Q74" i="7"/>
  <c r="K75" i="7"/>
  <c r="G83" i="7"/>
  <c r="D362" i="7"/>
  <c r="D363" i="7"/>
  <c r="G387" i="7"/>
  <c r="G365" i="7"/>
  <c r="P309" i="7"/>
  <c r="P459" i="7"/>
  <c r="P458" i="7"/>
  <c r="P34" i="7"/>
  <c r="P282" i="7"/>
  <c r="P281" i="7" s="1"/>
  <c r="S506" i="7"/>
  <c r="S389" i="7"/>
  <c r="S365" i="7"/>
  <c r="S507" i="7"/>
  <c r="S505" i="7" s="1"/>
  <c r="U509" i="7"/>
  <c r="U69" i="7"/>
  <c r="E365" i="7"/>
  <c r="F387" i="7"/>
  <c r="F461" i="7"/>
  <c r="F365" i="7"/>
  <c r="P362" i="7"/>
  <c r="P50" i="7"/>
  <c r="P49" i="7" s="1"/>
  <c r="P266" i="7"/>
  <c r="P265" i="7" s="1"/>
  <c r="P333" i="7"/>
  <c r="P363" i="7"/>
  <c r="P421" i="7"/>
  <c r="P365" i="7"/>
  <c r="P491" i="7"/>
  <c r="K411" i="7"/>
  <c r="U50" i="7"/>
  <c r="U49" i="7" s="1"/>
  <c r="U443" i="7"/>
  <c r="U441" i="7" s="1"/>
  <c r="U459" i="7"/>
  <c r="M435" i="7"/>
  <c r="V464" i="7"/>
  <c r="V456" i="7"/>
  <c r="I442" i="7"/>
  <c r="U445" i="7"/>
  <c r="P445" i="7"/>
  <c r="I194" i="7"/>
  <c r="I193" i="7" s="1"/>
  <c r="R194" i="7"/>
  <c r="R193" i="7" s="1"/>
  <c r="D482" i="7"/>
  <c r="D483" i="7"/>
  <c r="P485" i="7"/>
  <c r="S482" i="7"/>
  <c r="S483" i="7"/>
  <c r="D485" i="7"/>
  <c r="G483" i="7"/>
  <c r="P483" i="7"/>
  <c r="E482" i="7"/>
  <c r="E485" i="7"/>
  <c r="P482" i="7"/>
  <c r="U482" i="7"/>
  <c r="I485" i="7"/>
  <c r="E483" i="7"/>
  <c r="F483" i="7"/>
  <c r="I482" i="7"/>
  <c r="G485" i="7"/>
  <c r="U485" i="7"/>
  <c r="U483" i="7"/>
  <c r="F482" i="7"/>
  <c r="F485" i="7"/>
  <c r="U365" i="7"/>
  <c r="U357" i="7"/>
  <c r="I434" i="7"/>
  <c r="U437" i="7"/>
  <c r="U435" i="7"/>
  <c r="U91" i="7"/>
  <c r="H197" i="7"/>
  <c r="U194" i="7"/>
  <c r="U193" i="7" s="1"/>
  <c r="H93" i="7"/>
  <c r="P195" i="7"/>
  <c r="Q197" i="7"/>
  <c r="L197" i="7"/>
  <c r="D93" i="7"/>
  <c r="I195" i="7"/>
  <c r="H195" i="7"/>
  <c r="T195" i="7"/>
  <c r="L91" i="7"/>
  <c r="M90" i="7"/>
  <c r="M89" i="7" s="1"/>
  <c r="J197" i="7"/>
  <c r="T194" i="7"/>
  <c r="T193" i="7" s="1"/>
  <c r="O195" i="7"/>
  <c r="O194" i="7"/>
  <c r="O193" i="7" s="1"/>
  <c r="G195" i="7"/>
  <c r="I93" i="7"/>
  <c r="J93" i="7"/>
  <c r="E197" i="7"/>
  <c r="R195" i="7"/>
  <c r="M197" i="7"/>
  <c r="J194" i="7"/>
  <c r="J193" i="7" s="1"/>
  <c r="J195" i="7"/>
  <c r="Q194" i="7"/>
  <c r="Q193" i="7" s="1"/>
  <c r="K197" i="7"/>
  <c r="U333" i="7"/>
  <c r="S195" i="7"/>
  <c r="E194" i="7"/>
  <c r="E193" i="7" s="1"/>
  <c r="M379" i="7"/>
  <c r="Q499" i="7"/>
  <c r="L498" i="7"/>
  <c r="L501" i="7"/>
  <c r="L497" i="7" s="1"/>
  <c r="T498" i="7"/>
  <c r="R499" i="7"/>
  <c r="L499" i="7"/>
  <c r="Q498" i="7"/>
  <c r="M498" i="7"/>
  <c r="O501" i="7"/>
  <c r="O498" i="7"/>
  <c r="K498" i="7"/>
  <c r="K501" i="7"/>
  <c r="J499" i="7"/>
  <c r="H498" i="7"/>
  <c r="R501" i="7"/>
  <c r="O499" i="7"/>
  <c r="H499" i="7"/>
  <c r="R498" i="7"/>
  <c r="M499" i="7"/>
  <c r="T499" i="7"/>
  <c r="H501" i="7"/>
  <c r="T501" i="7"/>
  <c r="T497" i="7" s="1"/>
  <c r="J501" i="7"/>
  <c r="J497" i="7" s="1"/>
  <c r="K499" i="7"/>
  <c r="J498" i="7"/>
  <c r="N499" i="7"/>
  <c r="N498" i="7"/>
  <c r="N501" i="7"/>
  <c r="Q501" i="7"/>
  <c r="I381" i="7"/>
  <c r="D498" i="7"/>
  <c r="V328" i="7"/>
  <c r="V40" i="7"/>
  <c r="V104" i="7"/>
  <c r="V488" i="7"/>
  <c r="V520" i="7"/>
  <c r="G523" i="7"/>
  <c r="P277" i="7"/>
  <c r="P499" i="7"/>
  <c r="P275" i="7"/>
  <c r="U42" i="7"/>
  <c r="U523" i="7"/>
  <c r="P322" i="7"/>
  <c r="E379" i="7"/>
  <c r="F381" i="7"/>
  <c r="F498" i="7"/>
  <c r="O386" i="7"/>
  <c r="O385" i="7" s="1"/>
  <c r="Q389" i="7"/>
  <c r="M387" i="7"/>
  <c r="H386" i="7"/>
  <c r="H385" i="7" s="1"/>
  <c r="L387" i="7"/>
  <c r="L389" i="7"/>
  <c r="R386" i="7"/>
  <c r="R385" i="7" s="1"/>
  <c r="K387" i="7"/>
  <c r="K389" i="7"/>
  <c r="T389" i="7"/>
  <c r="H389" i="7"/>
  <c r="R387" i="7"/>
  <c r="J387" i="7"/>
  <c r="O387" i="7"/>
  <c r="J389" i="7"/>
  <c r="O389" i="7"/>
  <c r="H387" i="7"/>
  <c r="L386" i="7"/>
  <c r="L385" i="7" s="1"/>
  <c r="Q387" i="7"/>
  <c r="J386" i="7"/>
  <c r="J385" i="7" s="1"/>
  <c r="Q386" i="7"/>
  <c r="Q385" i="7" s="1"/>
  <c r="M386" i="7"/>
  <c r="M385" i="7" s="1"/>
  <c r="K386" i="7"/>
  <c r="K385" i="7" s="1"/>
  <c r="M389" i="7"/>
  <c r="T386" i="7"/>
  <c r="T385" i="7" s="1"/>
  <c r="T387" i="7"/>
  <c r="R389" i="7"/>
  <c r="N387" i="7"/>
  <c r="N389" i="7"/>
  <c r="N386" i="7"/>
  <c r="N385" i="7" s="1"/>
  <c r="Q461" i="7"/>
  <c r="K458" i="7"/>
  <c r="M458" i="7"/>
  <c r="M459" i="7"/>
  <c r="L461" i="7"/>
  <c r="R459" i="7"/>
  <c r="H461" i="7"/>
  <c r="T458" i="7"/>
  <c r="Q459" i="7"/>
  <c r="Q458" i="7"/>
  <c r="J461" i="7"/>
  <c r="R458" i="7"/>
  <c r="J459" i="7"/>
  <c r="O461" i="7"/>
  <c r="K461" i="7"/>
  <c r="T461" i="7"/>
  <c r="H459" i="7"/>
  <c r="J458" i="7"/>
  <c r="T459" i="7"/>
  <c r="O458" i="7"/>
  <c r="L459" i="7"/>
  <c r="H458" i="7"/>
  <c r="O459" i="7"/>
  <c r="R461" i="7"/>
  <c r="K459" i="7"/>
  <c r="K457" i="7" s="1"/>
  <c r="L458" i="7"/>
  <c r="N458" i="7"/>
  <c r="N459" i="7"/>
  <c r="N461" i="7"/>
  <c r="T413" i="7"/>
  <c r="L413" i="7"/>
  <c r="Q413" i="7"/>
  <c r="T410" i="7"/>
  <c r="N413" i="7"/>
  <c r="J410" i="7"/>
  <c r="O413" i="7"/>
  <c r="H413" i="7"/>
  <c r="K413" i="7"/>
  <c r="R413" i="7"/>
  <c r="H410" i="7"/>
  <c r="O411" i="7"/>
  <c r="N410" i="7"/>
  <c r="Q410" i="7"/>
  <c r="N411" i="7"/>
  <c r="J413" i="7"/>
  <c r="L411" i="7"/>
  <c r="T411" i="7"/>
  <c r="H411" i="7"/>
  <c r="H409" i="7" s="1"/>
  <c r="O410" i="7"/>
  <c r="K410" i="7"/>
  <c r="L410" i="7"/>
  <c r="I413" i="7"/>
  <c r="R411" i="7"/>
  <c r="J411" i="7"/>
  <c r="Q411" i="7"/>
  <c r="Q409" i="7" s="1"/>
  <c r="K421" i="7"/>
  <c r="K418" i="7"/>
  <c r="L419" i="7"/>
  <c r="O418" i="7"/>
  <c r="T418" i="7"/>
  <c r="T419" i="7"/>
  <c r="J421" i="7"/>
  <c r="L418" i="7"/>
  <c r="R421" i="7"/>
  <c r="H421" i="7"/>
  <c r="Q418" i="7"/>
  <c r="L421" i="7"/>
  <c r="J419" i="7"/>
  <c r="H418" i="7"/>
  <c r="Q421" i="7"/>
  <c r="Q419" i="7"/>
  <c r="K419" i="7"/>
  <c r="J418" i="7"/>
  <c r="O421" i="7"/>
  <c r="M418" i="7"/>
  <c r="O419" i="7"/>
  <c r="M421" i="7"/>
  <c r="R419" i="7"/>
  <c r="H419" i="7"/>
  <c r="R418" i="7"/>
  <c r="T421" i="7"/>
  <c r="N421" i="7"/>
  <c r="N418" i="7"/>
  <c r="N419" i="7"/>
  <c r="I418" i="7"/>
  <c r="I451" i="7"/>
  <c r="I449" i="7" s="1"/>
  <c r="I523" i="7"/>
  <c r="I421" i="7"/>
  <c r="I389" i="7"/>
  <c r="L93" i="7"/>
  <c r="Q91" i="7"/>
  <c r="P91" i="7"/>
  <c r="K195" i="7"/>
  <c r="N194" i="7"/>
  <c r="N193" i="7" s="1"/>
  <c r="M194" i="7"/>
  <c r="M193" i="7" s="1"/>
  <c r="G194" i="7"/>
  <c r="G193" i="7" s="1"/>
  <c r="N197" i="7"/>
  <c r="O197" i="7"/>
  <c r="F197" i="7"/>
  <c r="P197" i="7"/>
  <c r="L194" i="7"/>
  <c r="L193" i="7" s="1"/>
  <c r="U197" i="7"/>
  <c r="F194" i="7"/>
  <c r="F193" i="7" s="1"/>
  <c r="D195" i="7"/>
  <c r="F195" i="7"/>
  <c r="L195" i="7"/>
  <c r="D523" i="7"/>
  <c r="D419" i="7"/>
  <c r="D379" i="7"/>
  <c r="D458" i="7"/>
  <c r="D411" i="7"/>
  <c r="V8" i="7"/>
  <c r="V48" i="7"/>
  <c r="V88" i="7"/>
  <c r="V288" i="7"/>
  <c r="V352" i="7"/>
  <c r="V240" i="7"/>
  <c r="D197" i="7"/>
  <c r="V256" i="7"/>
  <c r="V320" i="7"/>
  <c r="D525" i="7"/>
  <c r="V264" i="7"/>
  <c r="V424" i="7"/>
  <c r="D381" i="7"/>
  <c r="M306" i="7"/>
  <c r="M305" i="7" s="1"/>
  <c r="G522" i="7"/>
  <c r="G458" i="7"/>
  <c r="G386" i="7"/>
  <c r="G385" i="7" s="1"/>
  <c r="G419" i="7"/>
  <c r="G197" i="7"/>
  <c r="G451" i="7"/>
  <c r="G449" i="7" s="1"/>
  <c r="G525" i="7"/>
  <c r="G501" i="7"/>
  <c r="G411" i="7"/>
  <c r="G453" i="7"/>
  <c r="T325" i="7"/>
  <c r="R309" i="7"/>
  <c r="F10" i="7"/>
  <c r="P267" i="7"/>
  <c r="P501" i="7"/>
  <c r="P250" i="7"/>
  <c r="P506" i="7"/>
  <c r="P253" i="7"/>
  <c r="P525" i="7"/>
  <c r="P450" i="7"/>
  <c r="P378" i="7"/>
  <c r="P377" i="7" s="1"/>
  <c r="P515" i="7"/>
  <c r="P477" i="7"/>
  <c r="P410" i="7"/>
  <c r="P413" i="7"/>
  <c r="P67" i="7"/>
  <c r="S498" i="7"/>
  <c r="S378" i="7"/>
  <c r="S377" i="7" s="1"/>
  <c r="S410" i="7"/>
  <c r="S413" i="7"/>
  <c r="S435" i="7"/>
  <c r="S419" i="7"/>
  <c r="S434" i="7"/>
  <c r="S461" i="7"/>
  <c r="S525" i="7"/>
  <c r="U269" i="7"/>
  <c r="U418" i="7"/>
  <c r="U45" i="7"/>
  <c r="U43" i="7"/>
  <c r="U525" i="7"/>
  <c r="U389" i="7"/>
  <c r="U10" i="7"/>
  <c r="U498" i="7"/>
  <c r="U381" i="7"/>
  <c r="U450" i="7"/>
  <c r="U458" i="7"/>
  <c r="U285" i="7"/>
  <c r="V70" i="6"/>
  <c r="E506" i="7"/>
  <c r="E418" i="7"/>
  <c r="E450" i="7"/>
  <c r="E459" i="7"/>
  <c r="E457" i="7" s="1"/>
  <c r="E411" i="7"/>
  <c r="E499" i="7"/>
  <c r="E195" i="7"/>
  <c r="E419" i="7"/>
  <c r="E523" i="7"/>
  <c r="F269" i="7"/>
  <c r="F514" i="7"/>
  <c r="F266" i="7"/>
  <c r="F265" i="7" s="1"/>
  <c r="F525" i="7"/>
  <c r="F523" i="7"/>
  <c r="F501" i="7"/>
  <c r="F451" i="7"/>
  <c r="F449" i="7" s="1"/>
  <c r="F379" i="7"/>
  <c r="F459" i="7"/>
  <c r="F457" i="7" s="1"/>
  <c r="F411" i="7"/>
  <c r="F413" i="7"/>
  <c r="F301" i="7"/>
  <c r="M482" i="7"/>
  <c r="K485" i="7"/>
  <c r="T483" i="7"/>
  <c r="T485" i="7"/>
  <c r="T482" i="7"/>
  <c r="R485" i="7"/>
  <c r="K483" i="7"/>
  <c r="K481" i="7" s="1"/>
  <c r="K482" i="7"/>
  <c r="R483" i="7"/>
  <c r="O485" i="7"/>
  <c r="R482" i="7"/>
  <c r="J482" i="7"/>
  <c r="L482" i="7"/>
  <c r="M483" i="7"/>
  <c r="J485" i="7"/>
  <c r="H485" i="7"/>
  <c r="L483" i="7"/>
  <c r="J483" i="7"/>
  <c r="H483" i="7"/>
  <c r="O482" i="7"/>
  <c r="Q485" i="7"/>
  <c r="L485" i="7"/>
  <c r="Q482" i="7"/>
  <c r="Q483" i="7"/>
  <c r="O483" i="7"/>
  <c r="H482" i="7"/>
  <c r="N483" i="7"/>
  <c r="N482" i="7"/>
  <c r="N485" i="7"/>
  <c r="J365" i="7"/>
  <c r="R362" i="7"/>
  <c r="H363" i="7"/>
  <c r="T362" i="7"/>
  <c r="O365" i="7"/>
  <c r="O363" i="7"/>
  <c r="L363" i="7"/>
  <c r="Q363" i="7"/>
  <c r="L365" i="7"/>
  <c r="Q365" i="7"/>
  <c r="M363" i="7"/>
  <c r="K362" i="7"/>
  <c r="K365" i="7"/>
  <c r="J362" i="7"/>
  <c r="O362" i="7"/>
  <c r="M365" i="7"/>
  <c r="M362" i="7"/>
  <c r="M361" i="7" s="1"/>
  <c r="L362" i="7"/>
  <c r="Q362" i="7"/>
  <c r="N363" i="7"/>
  <c r="N365" i="7"/>
  <c r="T365" i="7"/>
  <c r="J363" i="7"/>
  <c r="R363" i="7"/>
  <c r="T363" i="7"/>
  <c r="R365" i="7"/>
  <c r="N362" i="7"/>
  <c r="H362" i="7"/>
  <c r="H361" i="7" s="1"/>
  <c r="K363" i="7"/>
  <c r="H365" i="7"/>
  <c r="I410" i="7"/>
  <c r="I409" i="7" s="1"/>
  <c r="M381" i="7"/>
  <c r="I362" i="7"/>
  <c r="I459" i="7"/>
  <c r="I419" i="7"/>
  <c r="I522" i="7"/>
  <c r="I501" i="7"/>
  <c r="I483" i="7"/>
  <c r="I387" i="7"/>
  <c r="I458" i="7"/>
  <c r="R410" i="7"/>
  <c r="M501" i="7"/>
  <c r="M419" i="7"/>
  <c r="P274" i="7"/>
  <c r="P273" i="7" s="1"/>
  <c r="U339" i="7"/>
  <c r="L325" i="7"/>
  <c r="F306" i="7"/>
  <c r="F305" i="7" s="1"/>
  <c r="T523" i="7"/>
  <c r="Q523" i="7"/>
  <c r="L523" i="7"/>
  <c r="J525" i="7"/>
  <c r="T522" i="7"/>
  <c r="O522" i="7"/>
  <c r="J522" i="7"/>
  <c r="O523" i="7"/>
  <c r="M523" i="7"/>
  <c r="L525" i="7"/>
  <c r="K522" i="7"/>
  <c r="H523" i="7"/>
  <c r="K525" i="7"/>
  <c r="M522" i="7"/>
  <c r="Q522" i="7"/>
  <c r="H522" i="7"/>
  <c r="L522" i="7"/>
  <c r="H525" i="7"/>
  <c r="O525" i="7"/>
  <c r="R523" i="7"/>
  <c r="R522" i="7"/>
  <c r="Q525" i="7"/>
  <c r="J523" i="7"/>
  <c r="K523" i="7"/>
  <c r="T525" i="7"/>
  <c r="R525" i="7"/>
  <c r="N525" i="7"/>
  <c r="N522" i="7"/>
  <c r="N523" i="7"/>
  <c r="H379" i="7"/>
  <c r="T381" i="7"/>
  <c r="J379" i="7"/>
  <c r="J381" i="7"/>
  <c r="L378" i="7"/>
  <c r="L377" i="7" s="1"/>
  <c r="T379" i="7"/>
  <c r="O379" i="7"/>
  <c r="J378" i="7"/>
  <c r="J377" i="7" s="1"/>
  <c r="K379" i="7"/>
  <c r="R379" i="7"/>
  <c r="R378" i="7"/>
  <c r="R377" i="7" s="1"/>
  <c r="R381" i="7"/>
  <c r="H381" i="7"/>
  <c r="Q379" i="7"/>
  <c r="O381" i="7"/>
  <c r="L379" i="7"/>
  <c r="M378" i="7"/>
  <c r="M377" i="7" s="1"/>
  <c r="Q381" i="7"/>
  <c r="H378" i="7"/>
  <c r="H377" i="7" s="1"/>
  <c r="T378" i="7"/>
  <c r="T377" i="7" s="1"/>
  <c r="L381" i="7"/>
  <c r="K378" i="7"/>
  <c r="K377" i="7" s="1"/>
  <c r="O378" i="7"/>
  <c r="O377" i="7" s="1"/>
  <c r="K381" i="7"/>
  <c r="Q378" i="7"/>
  <c r="Q377" i="7" s="1"/>
  <c r="N378" i="7"/>
  <c r="N377" i="7" s="1"/>
  <c r="N379" i="7"/>
  <c r="N381" i="7"/>
  <c r="I378" i="7"/>
  <c r="I377" i="7" s="1"/>
  <c r="V448" i="7"/>
  <c r="V120" i="7"/>
  <c r="V56" i="7"/>
  <c r="V224" i="7"/>
  <c r="V128" i="7"/>
  <c r="V472" i="7"/>
  <c r="G381" i="7"/>
  <c r="E325" i="7"/>
  <c r="P517" i="7"/>
  <c r="P45" i="7"/>
  <c r="P523" i="7"/>
  <c r="P381" i="7"/>
  <c r="P283" i="7"/>
  <c r="N306" i="7"/>
  <c r="N305" i="7" s="1"/>
  <c r="S501" i="7"/>
  <c r="U501" i="7"/>
  <c r="U378" i="7"/>
  <c r="U377" i="7" s="1"/>
  <c r="U499" i="7"/>
  <c r="U282" i="7"/>
  <c r="U281" i="7" s="1"/>
  <c r="E498" i="7"/>
  <c r="F517" i="7"/>
  <c r="H506" i="7"/>
  <c r="O509" i="7"/>
  <c r="H507" i="7"/>
  <c r="H505" i="7" s="1"/>
  <c r="J507" i="7"/>
  <c r="J505" i="7" s="1"/>
  <c r="K507" i="7"/>
  <c r="K505" i="7" s="1"/>
  <c r="L509" i="7"/>
  <c r="J506" i="7"/>
  <c r="K509" i="7"/>
  <c r="L506" i="7"/>
  <c r="K506" i="7"/>
  <c r="Q506" i="7"/>
  <c r="O507" i="7"/>
  <c r="O505" i="7" s="1"/>
  <c r="T507" i="7"/>
  <c r="L507" i="7"/>
  <c r="L505" i="7" s="1"/>
  <c r="Q509" i="7"/>
  <c r="R507" i="7"/>
  <c r="R505" i="7" s="1"/>
  <c r="J509" i="7"/>
  <c r="T509" i="7"/>
  <c r="R506" i="7"/>
  <c r="I505" i="7"/>
  <c r="T505" i="7"/>
  <c r="R509" i="7"/>
  <c r="T506" i="7"/>
  <c r="O506" i="7"/>
  <c r="H509" i="7"/>
  <c r="Q507" i="7"/>
  <c r="Q505" i="7" s="1"/>
  <c r="N506" i="7"/>
  <c r="N509" i="7"/>
  <c r="N507" i="7"/>
  <c r="N505" i="7" s="1"/>
  <c r="Q450" i="7"/>
  <c r="R450" i="7"/>
  <c r="J453" i="7"/>
  <c r="K451" i="7"/>
  <c r="M450" i="7"/>
  <c r="O453" i="7"/>
  <c r="O450" i="7"/>
  <c r="H450" i="7"/>
  <c r="O451" i="7"/>
  <c r="O449" i="7" s="1"/>
  <c r="H451" i="7"/>
  <c r="H449" i="7" s="1"/>
  <c r="J450" i="7"/>
  <c r="K449" i="7"/>
  <c r="R451" i="7"/>
  <c r="R449" i="7" s="1"/>
  <c r="K450" i="7"/>
  <c r="T451" i="7"/>
  <c r="T449" i="7" s="1"/>
  <c r="J451" i="7"/>
  <c r="J449" i="7" s="1"/>
  <c r="L451" i="7"/>
  <c r="L449" i="7" s="1"/>
  <c r="H453" i="7"/>
  <c r="M451" i="7"/>
  <c r="L453" i="7"/>
  <c r="T450" i="7"/>
  <c r="Q451" i="7"/>
  <c r="Q449" i="7" s="1"/>
  <c r="M449" i="7"/>
  <c r="R453" i="7"/>
  <c r="Q453" i="7"/>
  <c r="T453" i="7"/>
  <c r="L450" i="7"/>
  <c r="K453" i="7"/>
  <c r="N453" i="7"/>
  <c r="N451" i="7"/>
  <c r="N449" i="7" s="1"/>
  <c r="N450" i="7"/>
  <c r="M506" i="7"/>
  <c r="O437" i="7"/>
  <c r="K434" i="7"/>
  <c r="T437" i="7"/>
  <c r="H434" i="7"/>
  <c r="R435" i="7"/>
  <c r="T434" i="7"/>
  <c r="Q437" i="7"/>
  <c r="H437" i="7"/>
  <c r="M437" i="7"/>
  <c r="J435" i="7"/>
  <c r="R437" i="7"/>
  <c r="J434" i="7"/>
  <c r="L437" i="7"/>
  <c r="R434" i="7"/>
  <c r="O435" i="7"/>
  <c r="L434" i="7"/>
  <c r="J437" i="7"/>
  <c r="O434" i="7"/>
  <c r="Q435" i="7"/>
  <c r="K435" i="7"/>
  <c r="K437" i="7"/>
  <c r="L435" i="7"/>
  <c r="Q434" i="7"/>
  <c r="T435" i="7"/>
  <c r="H435" i="7"/>
  <c r="N435" i="7"/>
  <c r="N434" i="7"/>
  <c r="N437" i="7"/>
  <c r="I509" i="7"/>
  <c r="I498" i="7"/>
  <c r="M410" i="7"/>
  <c r="P93" i="7"/>
  <c r="G90" i="7"/>
  <c r="K93" i="7"/>
  <c r="N195" i="7"/>
  <c r="P194" i="7"/>
  <c r="P193" i="7" s="1"/>
  <c r="S197" i="7"/>
  <c r="H194" i="7"/>
  <c r="H193" i="7" s="1"/>
  <c r="U195" i="7"/>
  <c r="S194" i="7"/>
  <c r="S193" i="7" s="1"/>
  <c r="M195" i="7"/>
  <c r="R197" i="7"/>
  <c r="Q195" i="7"/>
  <c r="K194" i="7"/>
  <c r="K193" i="7" s="1"/>
  <c r="I197" i="7"/>
  <c r="D499" i="7"/>
  <c r="D386" i="7"/>
  <c r="D385" i="7" s="1"/>
  <c r="D378" i="7"/>
  <c r="D377" i="7" s="1"/>
  <c r="D387" i="7"/>
  <c r="D522" i="7"/>
  <c r="D410" i="7"/>
  <c r="V216" i="7"/>
  <c r="V208" i="7"/>
  <c r="D453" i="7"/>
  <c r="D501" i="7"/>
  <c r="V296" i="7"/>
  <c r="G499" i="7"/>
  <c r="G434" i="7"/>
  <c r="G461" i="7"/>
  <c r="G421" i="7"/>
  <c r="G459" i="7"/>
  <c r="G389" i="7"/>
  <c r="G437" i="7"/>
  <c r="G418" i="7"/>
  <c r="G435" i="7"/>
  <c r="G507" i="7"/>
  <c r="G505" i="7" s="1"/>
  <c r="U323" i="7"/>
  <c r="J307" i="7"/>
  <c r="P13" i="7"/>
  <c r="P42" i="7"/>
  <c r="P41" i="7" s="1"/>
  <c r="P419" i="7"/>
  <c r="P389" i="7"/>
  <c r="P258" i="7"/>
  <c r="P257" i="7" s="1"/>
  <c r="P435" i="7"/>
  <c r="P251" i="7"/>
  <c r="P379" i="7"/>
  <c r="P434" i="7"/>
  <c r="P451" i="7"/>
  <c r="P449" i="7" s="1"/>
  <c r="P507" i="7"/>
  <c r="P505" i="7" s="1"/>
  <c r="P418" i="7"/>
  <c r="P474" i="7"/>
  <c r="P285" i="7"/>
  <c r="S418" i="7"/>
  <c r="S386" i="7"/>
  <c r="S385" i="7" s="1"/>
  <c r="S522" i="7"/>
  <c r="S458" i="7"/>
  <c r="S387" i="7"/>
  <c r="S509" i="7"/>
  <c r="S499" i="7"/>
  <c r="S497" i="7" s="1"/>
  <c r="U386" i="7"/>
  <c r="U385" i="7" s="1"/>
  <c r="U421" i="7"/>
  <c r="U251" i="7"/>
  <c r="U267" i="7"/>
  <c r="U419" i="7"/>
  <c r="U522" i="7"/>
  <c r="U301" i="7"/>
  <c r="U66" i="7"/>
  <c r="U65" i="7" s="1"/>
  <c r="U410" i="7"/>
  <c r="F11" i="7"/>
  <c r="T323" i="7"/>
  <c r="E386" i="7"/>
  <c r="E385" i="7" s="1"/>
  <c r="E378" i="7"/>
  <c r="E377" i="7" s="1"/>
  <c r="E461" i="7"/>
  <c r="E453" i="7"/>
  <c r="E387" i="7"/>
  <c r="E381" i="7"/>
  <c r="F325" i="7"/>
  <c r="F434" i="7"/>
  <c r="F389" i="7"/>
  <c r="F435" i="7"/>
  <c r="F522" i="7"/>
  <c r="F421" i="7"/>
  <c r="F507" i="7"/>
  <c r="F505" i="7" s="1"/>
  <c r="F378" i="7"/>
  <c r="F377" i="7" s="1"/>
  <c r="F499" i="7"/>
  <c r="F293" i="7"/>
  <c r="F299" i="7"/>
  <c r="M345" i="7"/>
  <c r="O445" i="7"/>
  <c r="Q445" i="7"/>
  <c r="O443" i="7"/>
  <c r="O441" i="7" s="1"/>
  <c r="J445" i="7"/>
  <c r="L445" i="7"/>
  <c r="K445" i="7"/>
  <c r="R443" i="7"/>
  <c r="R441" i="7" s="1"/>
  <c r="J442" i="7"/>
  <c r="J443" i="7"/>
  <c r="J441" i="7" s="1"/>
  <c r="Q443" i="7"/>
  <c r="Q441" i="7" s="1"/>
  <c r="I441" i="7"/>
  <c r="H442" i="7"/>
  <c r="H443" i="7"/>
  <c r="H441" i="7" s="1"/>
  <c r="H445" i="7"/>
  <c r="Q442" i="7"/>
  <c r="T445" i="7"/>
  <c r="T442" i="7"/>
  <c r="L443" i="7"/>
  <c r="L441" i="7" s="1"/>
  <c r="K442" i="7"/>
  <c r="O442" i="7"/>
  <c r="R442" i="7"/>
  <c r="M445" i="7"/>
  <c r="L442" i="7"/>
  <c r="T443" i="7"/>
  <c r="T441" i="7" s="1"/>
  <c r="N443" i="7"/>
  <c r="N441" i="7" s="1"/>
  <c r="N442" i="7"/>
  <c r="R445" i="7"/>
  <c r="K443" i="7"/>
  <c r="K441" i="7" s="1"/>
  <c r="N445" i="7"/>
  <c r="M434" i="7"/>
  <c r="I435" i="7"/>
  <c r="I506" i="7"/>
  <c r="I450" i="7"/>
  <c r="I525" i="7"/>
  <c r="I445" i="7"/>
  <c r="I437" i="7"/>
  <c r="I499" i="7"/>
  <c r="I365" i="7"/>
  <c r="M461" i="7"/>
  <c r="M411" i="7"/>
  <c r="V344" i="7"/>
  <c r="K345" i="7"/>
  <c r="J345" i="7"/>
  <c r="G18" i="7"/>
  <c r="Q18" i="7"/>
  <c r="S19" i="7"/>
  <c r="I21" i="7"/>
  <c r="L18" i="7"/>
  <c r="R19" i="7"/>
  <c r="O19" i="7"/>
  <c r="E21" i="7"/>
  <c r="M19" i="7"/>
  <c r="H21" i="7"/>
  <c r="D18" i="7"/>
  <c r="M21" i="7"/>
  <c r="R21" i="7"/>
  <c r="D21" i="7"/>
  <c r="H19" i="7"/>
  <c r="O18" i="7"/>
  <c r="K18" i="7"/>
  <c r="S21" i="7"/>
  <c r="T19" i="7"/>
  <c r="Q19" i="7"/>
  <c r="T18" i="7"/>
  <c r="J21" i="7"/>
  <c r="J18" i="7"/>
  <c r="I18" i="7"/>
  <c r="N18" i="7"/>
  <c r="T21" i="7"/>
  <c r="L19" i="7"/>
  <c r="E19" i="7"/>
  <c r="O21" i="7"/>
  <c r="E18" i="7"/>
  <c r="S18" i="7"/>
  <c r="J19" i="7"/>
  <c r="I19" i="7"/>
  <c r="H18" i="7"/>
  <c r="N19" i="7"/>
  <c r="G21" i="7"/>
  <c r="G19" i="7"/>
  <c r="M18" i="7"/>
  <c r="K19" i="7"/>
  <c r="N21" i="7"/>
  <c r="L21" i="7"/>
  <c r="Q21" i="7"/>
  <c r="R18" i="7"/>
  <c r="K21" i="7"/>
  <c r="D19" i="7"/>
  <c r="V176" i="7"/>
  <c r="V168" i="7"/>
  <c r="V24" i="7"/>
  <c r="AC10" i="12" s="1"/>
  <c r="V96" i="7"/>
  <c r="V232" i="7"/>
  <c r="V112" i="7"/>
  <c r="V336" i="7"/>
  <c r="V368" i="7"/>
  <c r="V440" i="7"/>
  <c r="V432" i="7"/>
  <c r="P26" i="7"/>
  <c r="P61" i="7"/>
  <c r="P290" i="7"/>
  <c r="P289" i="7" s="1"/>
  <c r="P339" i="7"/>
  <c r="H474" i="7"/>
  <c r="D477" i="7"/>
  <c r="O475" i="7"/>
  <c r="S474" i="7"/>
  <c r="J475" i="7"/>
  <c r="M475" i="7"/>
  <c r="I477" i="7"/>
  <c r="L475" i="7"/>
  <c r="I475" i="7"/>
  <c r="G477" i="7"/>
  <c r="K477" i="7"/>
  <c r="K475" i="7"/>
  <c r="S475" i="7"/>
  <c r="O477" i="7"/>
  <c r="Q475" i="7"/>
  <c r="E477" i="7"/>
  <c r="G475" i="7"/>
  <c r="H475" i="7"/>
  <c r="K474" i="7"/>
  <c r="Q477" i="7"/>
  <c r="L474" i="7"/>
  <c r="R477" i="7"/>
  <c r="J474" i="7"/>
  <c r="N474" i="7"/>
  <c r="T477" i="7"/>
  <c r="N475" i="7"/>
  <c r="S477" i="7"/>
  <c r="D474" i="7"/>
  <c r="M477" i="7"/>
  <c r="E474" i="7"/>
  <c r="D475" i="7"/>
  <c r="D473" i="7" s="1"/>
  <c r="H477" i="7"/>
  <c r="R474" i="7"/>
  <c r="L477" i="7"/>
  <c r="T475" i="7"/>
  <c r="R475" i="7"/>
  <c r="E475" i="7"/>
  <c r="I474" i="7"/>
  <c r="Q474" i="7"/>
  <c r="T474" i="7"/>
  <c r="J477" i="7"/>
  <c r="M474" i="7"/>
  <c r="G474" i="7"/>
  <c r="N477" i="7"/>
  <c r="O474" i="7"/>
  <c r="K491" i="7"/>
  <c r="K489" i="7" s="1"/>
  <c r="M493" i="7"/>
  <c r="J491" i="7"/>
  <c r="J489" i="7" s="1"/>
  <c r="N490" i="7"/>
  <c r="L493" i="7"/>
  <c r="H490" i="7"/>
  <c r="R491" i="7"/>
  <c r="G493" i="7"/>
  <c r="E490" i="7"/>
  <c r="T490" i="7"/>
  <c r="O491" i="7"/>
  <c r="I491" i="7"/>
  <c r="I489" i="7" s="1"/>
  <c r="N491" i="7"/>
  <c r="S493" i="7"/>
  <c r="K493" i="7"/>
  <c r="G490" i="7"/>
  <c r="S490" i="7"/>
  <c r="M490" i="7"/>
  <c r="O490" i="7"/>
  <c r="Q491" i="7"/>
  <c r="T493" i="7"/>
  <c r="Q490" i="7"/>
  <c r="T491" i="7"/>
  <c r="Q493" i="7"/>
  <c r="S491" i="7"/>
  <c r="R493" i="7"/>
  <c r="I493" i="7"/>
  <c r="O493" i="7"/>
  <c r="M491" i="7"/>
  <c r="J493" i="7"/>
  <c r="N493" i="7"/>
  <c r="E493" i="7"/>
  <c r="L491" i="7"/>
  <c r="K490" i="7"/>
  <c r="H491" i="7"/>
  <c r="H489" i="7" s="1"/>
  <c r="D490" i="7"/>
  <c r="R490" i="7"/>
  <c r="D491" i="7"/>
  <c r="D489" i="7" s="1"/>
  <c r="F489" i="7"/>
  <c r="H493" i="7"/>
  <c r="G491" i="7"/>
  <c r="G489" i="7" s="1"/>
  <c r="D493" i="7"/>
  <c r="E491" i="7"/>
  <c r="E489" i="7" s="1"/>
  <c r="I490" i="7"/>
  <c r="L489" i="7"/>
  <c r="L490" i="7"/>
  <c r="J490" i="7"/>
  <c r="Q371" i="7"/>
  <c r="N370" i="7"/>
  <c r="Q373" i="7"/>
  <c r="Q370" i="7"/>
  <c r="D373" i="7"/>
  <c r="T371" i="7"/>
  <c r="M371" i="7"/>
  <c r="L370" i="7"/>
  <c r="S371" i="7"/>
  <c r="O371" i="7"/>
  <c r="J373" i="7"/>
  <c r="G370" i="7"/>
  <c r="H370" i="7"/>
  <c r="I373" i="7"/>
  <c r="G371" i="7"/>
  <c r="R373" i="7"/>
  <c r="D371" i="7"/>
  <c r="J370" i="7"/>
  <c r="R370" i="7"/>
  <c r="R369" i="7" s="1"/>
  <c r="K373" i="7"/>
  <c r="J371" i="7"/>
  <c r="I371" i="7"/>
  <c r="K370" i="7"/>
  <c r="K369" i="7" s="1"/>
  <c r="R371" i="7"/>
  <c r="S373" i="7"/>
  <c r="E373" i="7"/>
  <c r="L373" i="7"/>
  <c r="T373" i="7"/>
  <c r="H373" i="7"/>
  <c r="H369" i="7" s="1"/>
  <c r="E370" i="7"/>
  <c r="M373" i="7"/>
  <c r="O370" i="7"/>
  <c r="E371" i="7"/>
  <c r="K371" i="7"/>
  <c r="G373" i="7"/>
  <c r="I370" i="7"/>
  <c r="I369" i="7" s="1"/>
  <c r="L371" i="7"/>
  <c r="N373" i="7"/>
  <c r="N369" i="7" s="1"/>
  <c r="S370" i="7"/>
  <c r="M370" i="7"/>
  <c r="O373" i="7"/>
  <c r="H371" i="7"/>
  <c r="N371" i="7"/>
  <c r="D370" i="7"/>
  <c r="T370" i="7"/>
  <c r="U258" i="7"/>
  <c r="U257" i="7" s="1"/>
  <c r="U19" i="7"/>
  <c r="U58" i="7"/>
  <c r="U514" i="7"/>
  <c r="U291" i="7"/>
  <c r="U330" i="7"/>
  <c r="U329" i="7" s="1"/>
  <c r="U490" i="7"/>
  <c r="U338" i="7"/>
  <c r="G53" i="7"/>
  <c r="L51" i="7"/>
  <c r="N53" i="7"/>
  <c r="G51" i="7"/>
  <c r="T50" i="7"/>
  <c r="I51" i="7"/>
  <c r="O50" i="7"/>
  <c r="O51" i="7"/>
  <c r="M50" i="7"/>
  <c r="H51" i="7"/>
  <c r="E53" i="7"/>
  <c r="T53" i="7"/>
  <c r="N51" i="7"/>
  <c r="I50" i="7"/>
  <c r="I49" i="7" s="1"/>
  <c r="N50" i="7"/>
  <c r="Q50" i="7"/>
  <c r="D51" i="7"/>
  <c r="E51" i="7"/>
  <c r="K53" i="7"/>
  <c r="M51" i="7"/>
  <c r="D53" i="7"/>
  <c r="J53" i="7"/>
  <c r="H53" i="7"/>
  <c r="J51" i="7"/>
  <c r="I53" i="7"/>
  <c r="R53" i="7"/>
  <c r="K50" i="7"/>
  <c r="R51" i="7"/>
  <c r="O53" i="7"/>
  <c r="S51" i="7"/>
  <c r="S49" i="7" s="1"/>
  <c r="T51" i="7"/>
  <c r="L53" i="7"/>
  <c r="L50" i="7"/>
  <c r="L49" i="7" s="1"/>
  <c r="E50" i="7"/>
  <c r="R50" i="7"/>
  <c r="Q51" i="7"/>
  <c r="M53" i="7"/>
  <c r="Q53" i="7"/>
  <c r="S50" i="7"/>
  <c r="S53" i="7"/>
  <c r="H50" i="7"/>
  <c r="G50" i="7"/>
  <c r="J50" i="7"/>
  <c r="K51" i="7"/>
  <c r="D50" i="7"/>
  <c r="H322" i="7"/>
  <c r="H321" i="7" s="1"/>
  <c r="F323" i="7"/>
  <c r="F58" i="7"/>
  <c r="F338" i="7"/>
  <c r="F337" i="7" s="1"/>
  <c r="F51" i="7"/>
  <c r="F50" i="7"/>
  <c r="F466" i="7"/>
  <c r="F282" i="7"/>
  <c r="F281" i="7" s="1"/>
  <c r="F490" i="7"/>
  <c r="F474" i="7"/>
  <c r="F67" i="7"/>
  <c r="J35" i="7"/>
  <c r="G37" i="7"/>
  <c r="N34" i="7"/>
  <c r="D37" i="7"/>
  <c r="H35" i="7"/>
  <c r="R37" i="7"/>
  <c r="E35" i="7"/>
  <c r="D34" i="7"/>
  <c r="K34" i="7"/>
  <c r="Q37" i="7"/>
  <c r="N37" i="7"/>
  <c r="Q34" i="7"/>
  <c r="K35" i="7"/>
  <c r="G35" i="7"/>
  <c r="M35" i="7"/>
  <c r="I35" i="7"/>
  <c r="T35" i="7"/>
  <c r="D35" i="7"/>
  <c r="L34" i="7"/>
  <c r="R35" i="7"/>
  <c r="O34" i="7"/>
  <c r="O35" i="7"/>
  <c r="O37" i="7"/>
  <c r="E37" i="7"/>
  <c r="I34" i="7"/>
  <c r="I37" i="7"/>
  <c r="N35" i="7"/>
  <c r="E34" i="7"/>
  <c r="Q35" i="7"/>
  <c r="T37" i="7"/>
  <c r="K37" i="7"/>
  <c r="R34" i="7"/>
  <c r="M37" i="7"/>
  <c r="L37" i="7"/>
  <c r="H37" i="7"/>
  <c r="L35" i="7"/>
  <c r="S35" i="7"/>
  <c r="J34" i="7"/>
  <c r="T34" i="7"/>
  <c r="J37" i="7"/>
  <c r="G34" i="7"/>
  <c r="S34" i="7"/>
  <c r="M34" i="7"/>
  <c r="M33" i="7" s="1"/>
  <c r="S37" i="7"/>
  <c r="H34" i="7"/>
  <c r="H33" i="7" s="1"/>
  <c r="F18" i="7"/>
  <c r="F37" i="7"/>
  <c r="F330" i="7"/>
  <c r="F329" i="7" s="1"/>
  <c r="F35" i="7"/>
  <c r="F33" i="7" s="1"/>
  <c r="N74" i="7"/>
  <c r="J75" i="7"/>
  <c r="E77" i="7"/>
  <c r="M77" i="7"/>
  <c r="G74" i="7"/>
  <c r="G73" i="7" s="1"/>
  <c r="G75" i="7"/>
  <c r="R75" i="7"/>
  <c r="O75" i="7"/>
  <c r="T77" i="7"/>
  <c r="S75" i="7"/>
  <c r="S74" i="7"/>
  <c r="S73" i="7" s="1"/>
  <c r="N75" i="7"/>
  <c r="H74" i="7"/>
  <c r="H73" i="7" s="1"/>
  <c r="R77" i="7"/>
  <c r="T74" i="7"/>
  <c r="T73" i="7" s="1"/>
  <c r="Q77" i="7"/>
  <c r="F77" i="7"/>
  <c r="H75" i="7"/>
  <c r="L75" i="7"/>
  <c r="J290" i="7"/>
  <c r="J289" i="7" s="1"/>
  <c r="R291" i="7"/>
  <c r="D291" i="7"/>
  <c r="H291" i="7"/>
  <c r="K291" i="7"/>
  <c r="H290" i="7"/>
  <c r="H289" i="7" s="1"/>
  <c r="K293" i="7"/>
  <c r="D290" i="7"/>
  <c r="D289" i="7" s="1"/>
  <c r="O291" i="7"/>
  <c r="O293" i="7"/>
  <c r="R290" i="7"/>
  <c r="R289" i="7" s="1"/>
  <c r="G290" i="7"/>
  <c r="G289" i="7" s="1"/>
  <c r="N291" i="7"/>
  <c r="L291" i="7"/>
  <c r="L293" i="7"/>
  <c r="O290" i="7"/>
  <c r="O289" i="7" s="1"/>
  <c r="S293" i="7"/>
  <c r="S291" i="7"/>
  <c r="H293" i="7"/>
  <c r="N290" i="7"/>
  <c r="N289" i="7" s="1"/>
  <c r="D293" i="7"/>
  <c r="G293" i="7"/>
  <c r="Q293" i="7"/>
  <c r="I291" i="7"/>
  <c r="K290" i="7"/>
  <c r="K289" i="7" s="1"/>
  <c r="J293" i="7"/>
  <c r="M293" i="7"/>
  <c r="R293" i="7"/>
  <c r="M290" i="7"/>
  <c r="M289" i="7" s="1"/>
  <c r="J291" i="7"/>
  <c r="N293" i="7"/>
  <c r="E291" i="7"/>
  <c r="Q290" i="7"/>
  <c r="Q289" i="7" s="1"/>
  <c r="E293" i="7"/>
  <c r="I293" i="7"/>
  <c r="I290" i="7"/>
  <c r="I289" i="7" s="1"/>
  <c r="G291" i="7"/>
  <c r="M291" i="7"/>
  <c r="T291" i="7"/>
  <c r="E290" i="7"/>
  <c r="E289" i="7" s="1"/>
  <c r="L290" i="7"/>
  <c r="L289" i="7" s="1"/>
  <c r="Q291" i="7"/>
  <c r="S290" i="7"/>
  <c r="S289" i="7" s="1"/>
  <c r="T290" i="7"/>
  <c r="T289" i="7" s="1"/>
  <c r="T293" i="7"/>
  <c r="R341" i="7"/>
  <c r="L339" i="7"/>
  <c r="R339" i="7"/>
  <c r="J338" i="7"/>
  <c r="D341" i="7"/>
  <c r="I339" i="7"/>
  <c r="H341" i="7"/>
  <c r="R338" i="7"/>
  <c r="T341" i="7"/>
  <c r="G338" i="7"/>
  <c r="G339" i="7"/>
  <c r="S341" i="7"/>
  <c r="J339" i="7"/>
  <c r="N338" i="7"/>
  <c r="O339" i="7"/>
  <c r="O341" i="7"/>
  <c r="O338" i="7"/>
  <c r="H339" i="7"/>
  <c r="K339" i="7"/>
  <c r="N341" i="7"/>
  <c r="M339" i="7"/>
  <c r="H338" i="7"/>
  <c r="H337" i="7" s="1"/>
  <c r="S339" i="7"/>
  <c r="E339" i="7"/>
  <c r="K338" i="7"/>
  <c r="I338" i="7"/>
  <c r="J341" i="7"/>
  <c r="N339" i="7"/>
  <c r="E338" i="7"/>
  <c r="E341" i="7"/>
  <c r="M338" i="7"/>
  <c r="Q341" i="7"/>
  <c r="M341" i="7"/>
  <c r="G341" i="7"/>
  <c r="G337" i="7" s="1"/>
  <c r="S338" i="7"/>
  <c r="S337" i="7" s="1"/>
  <c r="L341" i="7"/>
  <c r="E337" i="7"/>
  <c r="D338" i="7"/>
  <c r="D337" i="7" s="1"/>
  <c r="Q339" i="7"/>
  <c r="Q338" i="7"/>
  <c r="Q337" i="7" s="1"/>
  <c r="L338" i="7"/>
  <c r="D339" i="7"/>
  <c r="I341" i="7"/>
  <c r="K341" i="7"/>
  <c r="T339" i="7"/>
  <c r="T338" i="7"/>
  <c r="D346" i="7"/>
  <c r="D345" i="7" s="1"/>
  <c r="V144" i="7"/>
  <c r="V280" i="7"/>
  <c r="V80" i="7"/>
  <c r="AC17" i="12" s="1"/>
  <c r="V64" i="7"/>
  <c r="AC15" i="12" s="1"/>
  <c r="V192" i="7"/>
  <c r="V400" i="7"/>
  <c r="V408" i="7"/>
  <c r="V152" i="7"/>
  <c r="V392" i="7"/>
  <c r="K275" i="7"/>
  <c r="R277" i="7"/>
  <c r="Q275" i="7"/>
  <c r="E275" i="7"/>
  <c r="N274" i="7"/>
  <c r="N273" i="7" s="1"/>
  <c r="T274" i="7"/>
  <c r="T273" i="7" s="1"/>
  <c r="H274" i="7"/>
  <c r="H273" i="7" s="1"/>
  <c r="R275" i="7"/>
  <c r="J277" i="7"/>
  <c r="M277" i="7"/>
  <c r="L277" i="7"/>
  <c r="K274" i="7"/>
  <c r="K273" i="7" s="1"/>
  <c r="Q274" i="7"/>
  <c r="Q273" i="7" s="1"/>
  <c r="L274" i="7"/>
  <c r="L273" i="7" s="1"/>
  <c r="I275" i="7"/>
  <c r="D277" i="7"/>
  <c r="T277" i="7"/>
  <c r="O275" i="7"/>
  <c r="J274" i="7"/>
  <c r="J273" i="7" s="1"/>
  <c r="M275" i="7"/>
  <c r="O277" i="7"/>
  <c r="R274" i="7"/>
  <c r="R273" i="7" s="1"/>
  <c r="E277" i="7"/>
  <c r="E274" i="7"/>
  <c r="E273" i="7" s="1"/>
  <c r="D275" i="7"/>
  <c r="S277" i="7"/>
  <c r="O274" i="7"/>
  <c r="O273" i="7" s="1"/>
  <c r="I274" i="7"/>
  <c r="I273" i="7" s="1"/>
  <c r="K277" i="7"/>
  <c r="S275" i="7"/>
  <c r="N277" i="7"/>
  <c r="G274" i="7"/>
  <c r="G273" i="7" s="1"/>
  <c r="J275" i="7"/>
  <c r="H277" i="7"/>
  <c r="L275" i="7"/>
  <c r="G277" i="7"/>
  <c r="T275" i="7"/>
  <c r="S274" i="7"/>
  <c r="S273" i="7" s="1"/>
  <c r="G275" i="7"/>
  <c r="M274" i="7"/>
  <c r="M273" i="7" s="1"/>
  <c r="H275" i="7"/>
  <c r="D274" i="7"/>
  <c r="D273" i="7" s="1"/>
  <c r="I277" i="7"/>
  <c r="N275" i="7"/>
  <c r="Q277" i="7"/>
  <c r="M259" i="7"/>
  <c r="M258" i="7"/>
  <c r="M257" i="7" s="1"/>
  <c r="Q258" i="7"/>
  <c r="Q257" i="7" s="1"/>
  <c r="E259" i="7"/>
  <c r="I259" i="7"/>
  <c r="G261" i="7"/>
  <c r="T258" i="7"/>
  <c r="T257" i="7" s="1"/>
  <c r="S258" i="7"/>
  <c r="S257" i="7" s="1"/>
  <c r="R259" i="7"/>
  <c r="L259" i="7"/>
  <c r="O261" i="7"/>
  <c r="D258" i="7"/>
  <c r="D257" i="7" s="1"/>
  <c r="I258" i="7"/>
  <c r="I257" i="7" s="1"/>
  <c r="I261" i="7"/>
  <c r="T261" i="7"/>
  <c r="S259" i="7"/>
  <c r="K261" i="7"/>
  <c r="R258" i="7"/>
  <c r="R257" i="7" s="1"/>
  <c r="J261" i="7"/>
  <c r="O258" i="7"/>
  <c r="O257" i="7" s="1"/>
  <c r="G258" i="7"/>
  <c r="G257" i="7" s="1"/>
  <c r="D261" i="7"/>
  <c r="E258" i="7"/>
  <c r="E257" i="7" s="1"/>
  <c r="L261" i="7"/>
  <c r="Q259" i="7"/>
  <c r="O259" i="7"/>
  <c r="H261" i="7"/>
  <c r="K259" i="7"/>
  <c r="J259" i="7"/>
  <c r="G259" i="7"/>
  <c r="L258" i="7"/>
  <c r="L257" i="7" s="1"/>
  <c r="S261" i="7"/>
  <c r="M261" i="7"/>
  <c r="T259" i="7"/>
  <c r="N258" i="7"/>
  <c r="N257" i="7" s="1"/>
  <c r="J258" i="7"/>
  <c r="J257" i="7" s="1"/>
  <c r="K258" i="7"/>
  <c r="K257" i="7" s="1"/>
  <c r="H258" i="7"/>
  <c r="H257" i="7" s="1"/>
  <c r="H259" i="7"/>
  <c r="R261" i="7"/>
  <c r="Q261" i="7"/>
  <c r="D259" i="7"/>
  <c r="E261" i="7"/>
  <c r="N261" i="7"/>
  <c r="N259" i="7"/>
  <c r="P37" i="7"/>
  <c r="P475" i="7"/>
  <c r="P473" i="7" s="1"/>
  <c r="P19" i="7"/>
  <c r="P29" i="7"/>
  <c r="P293" i="7"/>
  <c r="P58" i="7"/>
  <c r="P35" i="7"/>
  <c r="P59" i="7"/>
  <c r="P338" i="7"/>
  <c r="P341" i="7"/>
  <c r="H299" i="7"/>
  <c r="R301" i="7"/>
  <c r="O298" i="7"/>
  <c r="O297" i="7" s="1"/>
  <c r="L298" i="7"/>
  <c r="L297" i="7" s="1"/>
  <c r="H301" i="7"/>
  <c r="J299" i="7"/>
  <c r="J301" i="7"/>
  <c r="J298" i="7"/>
  <c r="J297" i="7" s="1"/>
  <c r="R299" i="7"/>
  <c r="D299" i="7"/>
  <c r="D301" i="7"/>
  <c r="O299" i="7"/>
  <c r="K299" i="7"/>
  <c r="S299" i="7"/>
  <c r="L301" i="7"/>
  <c r="T299" i="7"/>
  <c r="N299" i="7"/>
  <c r="N301" i="7"/>
  <c r="L299" i="7"/>
  <c r="T298" i="7"/>
  <c r="T297" i="7" s="1"/>
  <c r="G301" i="7"/>
  <c r="K301" i="7"/>
  <c r="T301" i="7"/>
  <c r="N298" i="7"/>
  <c r="N297" i="7" s="1"/>
  <c r="S301" i="7"/>
  <c r="E301" i="7"/>
  <c r="E299" i="7"/>
  <c r="Q301" i="7"/>
  <c r="H298" i="7"/>
  <c r="H297" i="7" s="1"/>
  <c r="K298" i="7"/>
  <c r="K297" i="7" s="1"/>
  <c r="M298" i="7"/>
  <c r="M297" i="7" s="1"/>
  <c r="M299" i="7"/>
  <c r="O301" i="7"/>
  <c r="I299" i="7"/>
  <c r="I301" i="7"/>
  <c r="R298" i="7"/>
  <c r="R297" i="7" s="1"/>
  <c r="M301" i="7"/>
  <c r="G299" i="7"/>
  <c r="Q299" i="7"/>
  <c r="E298" i="7"/>
  <c r="E297" i="7" s="1"/>
  <c r="Q298" i="7"/>
  <c r="Q297" i="7" s="1"/>
  <c r="S298" i="7"/>
  <c r="S297" i="7" s="1"/>
  <c r="G298" i="7"/>
  <c r="G297" i="7" s="1"/>
  <c r="I298" i="7"/>
  <c r="I297" i="7" s="1"/>
  <c r="D298" i="7"/>
  <c r="D297" i="7" s="1"/>
  <c r="M253" i="7"/>
  <c r="O251" i="7"/>
  <c r="T251" i="7"/>
  <c r="G253" i="7"/>
  <c r="L253" i="7"/>
  <c r="D251" i="7"/>
  <c r="H253" i="7"/>
  <c r="H251" i="7"/>
  <c r="J250" i="7"/>
  <c r="J249" i="7" s="1"/>
  <c r="M251" i="7"/>
  <c r="N250" i="7"/>
  <c r="T253" i="7"/>
  <c r="K250" i="7"/>
  <c r="K249" i="7" s="1"/>
  <c r="L250" i="7"/>
  <c r="L249" i="7" s="1"/>
  <c r="N253" i="7"/>
  <c r="S251" i="7"/>
  <c r="J251" i="7"/>
  <c r="I250" i="7"/>
  <c r="I249" i="7" s="1"/>
  <c r="D250" i="7"/>
  <c r="D249" i="7" s="1"/>
  <c r="I251" i="7"/>
  <c r="M250" i="7"/>
  <c r="G251" i="7"/>
  <c r="K253" i="7"/>
  <c r="J253" i="7"/>
  <c r="D253" i="7"/>
  <c r="H250" i="7"/>
  <c r="H249" i="7" s="1"/>
  <c r="Q250" i="7"/>
  <c r="G250" i="7"/>
  <c r="E251" i="7"/>
  <c r="Q253" i="7"/>
  <c r="K251" i="7"/>
  <c r="E253" i="7"/>
  <c r="O250" i="7"/>
  <c r="R253" i="7"/>
  <c r="R250" i="7"/>
  <c r="E250" i="7"/>
  <c r="E249" i="7" s="1"/>
  <c r="O253" i="7"/>
  <c r="L251" i="7"/>
  <c r="Q251" i="7"/>
  <c r="G249" i="7"/>
  <c r="I253" i="7"/>
  <c r="R251" i="7"/>
  <c r="N251" i="7"/>
  <c r="S250" i="7"/>
  <c r="S253" i="7"/>
  <c r="T250" i="7"/>
  <c r="U37" i="7"/>
  <c r="U261" i="7"/>
  <c r="U274" i="7"/>
  <c r="U273" i="7" s="1"/>
  <c r="U29" i="7"/>
  <c r="U18" i="7"/>
  <c r="U491" i="7"/>
  <c r="U370" i="7"/>
  <c r="U477" i="7"/>
  <c r="U373" i="7"/>
  <c r="U290" i="7"/>
  <c r="U289" i="7" s="1"/>
  <c r="U341" i="7"/>
  <c r="D98" i="7"/>
  <c r="D97" i="7" s="1"/>
  <c r="L43" i="7"/>
  <c r="L45" i="7"/>
  <c r="M45" i="7"/>
  <c r="N42" i="7"/>
  <c r="L42" i="7"/>
  <c r="L41" i="7" s="1"/>
  <c r="T45" i="7"/>
  <c r="S45" i="7"/>
  <c r="H42" i="7"/>
  <c r="Q45" i="7"/>
  <c r="E45" i="7"/>
  <c r="J43" i="7"/>
  <c r="T42" i="7"/>
  <c r="E42" i="7"/>
  <c r="S43" i="7"/>
  <c r="M42" i="7"/>
  <c r="O43" i="7"/>
  <c r="N45" i="7"/>
  <c r="H45" i="7"/>
  <c r="K42" i="7"/>
  <c r="J42" i="7"/>
  <c r="I42" i="7"/>
  <c r="I43" i="7"/>
  <c r="E43" i="7"/>
  <c r="N43" i="7"/>
  <c r="T43" i="7"/>
  <c r="K43" i="7"/>
  <c r="I45" i="7"/>
  <c r="H43" i="7"/>
  <c r="G43" i="7"/>
  <c r="S42" i="7"/>
  <c r="S41" i="7" s="1"/>
  <c r="D43" i="7"/>
  <c r="Q43" i="7"/>
  <c r="G45" i="7"/>
  <c r="K45" i="7"/>
  <c r="R43" i="7"/>
  <c r="O42" i="7"/>
  <c r="O41" i="7" s="1"/>
  <c r="G42" i="7"/>
  <c r="G41" i="7" s="1"/>
  <c r="Q42" i="7"/>
  <c r="D42" i="7"/>
  <c r="D41" i="7" s="1"/>
  <c r="R42" i="7"/>
  <c r="R45" i="7"/>
  <c r="J45" i="7"/>
  <c r="M43" i="7"/>
  <c r="O45" i="7"/>
  <c r="D45" i="7"/>
  <c r="D323" i="7"/>
  <c r="G325" i="7"/>
  <c r="N323" i="7"/>
  <c r="S322" i="7"/>
  <c r="S321" i="7" s="1"/>
  <c r="G323" i="7"/>
  <c r="J325" i="7"/>
  <c r="S325" i="7"/>
  <c r="M323" i="7"/>
  <c r="H323" i="7"/>
  <c r="J322" i="7"/>
  <c r="J321" i="7" s="1"/>
  <c r="J323" i="7"/>
  <c r="N325" i="7"/>
  <c r="M325" i="7"/>
  <c r="S323" i="7"/>
  <c r="N322" i="7"/>
  <c r="R322" i="7"/>
  <c r="R323" i="7"/>
  <c r="I323" i="7"/>
  <c r="I325" i="7"/>
  <c r="K322" i="7"/>
  <c r="K321" i="7" s="1"/>
  <c r="E323" i="7"/>
  <c r="D325" i="7"/>
  <c r="Q322" i="7"/>
  <c r="I322" i="7"/>
  <c r="I321" i="7" s="1"/>
  <c r="P325" i="7"/>
  <c r="O322" i="7"/>
  <c r="O321" i="7" s="1"/>
  <c r="G322" i="7"/>
  <c r="G321" i="7" s="1"/>
  <c r="K323" i="7"/>
  <c r="R325" i="7"/>
  <c r="L323" i="7"/>
  <c r="E322" i="7"/>
  <c r="E321" i="7" s="1"/>
  <c r="M322" i="7"/>
  <c r="M321" i="7" s="1"/>
  <c r="K325" i="7"/>
  <c r="O323" i="7"/>
  <c r="D322" i="7"/>
  <c r="D321" i="7" s="1"/>
  <c r="I306" i="7"/>
  <c r="I305" i="7" s="1"/>
  <c r="I307" i="7"/>
  <c r="U306" i="7"/>
  <c r="U305" i="7" s="1"/>
  <c r="L306" i="7"/>
  <c r="L305" i="7" s="1"/>
  <c r="N309" i="7"/>
  <c r="H307" i="7"/>
  <c r="S307" i="7"/>
  <c r="O306" i="7"/>
  <c r="O305" i="7" s="1"/>
  <c r="E309" i="7"/>
  <c r="O309" i="7"/>
  <c r="Q307" i="7"/>
  <c r="E307" i="7"/>
  <c r="T309" i="7"/>
  <c r="Q306" i="7"/>
  <c r="K309" i="7"/>
  <c r="D309" i="7"/>
  <c r="T306" i="7"/>
  <c r="T305" i="7" s="1"/>
  <c r="G307" i="7"/>
  <c r="Q309" i="7"/>
  <c r="H306" i="7"/>
  <c r="H305" i="7" s="1"/>
  <c r="G309" i="7"/>
  <c r="U307" i="7"/>
  <c r="S309" i="7"/>
  <c r="G306" i="7"/>
  <c r="G305" i="7" s="1"/>
  <c r="L309" i="7"/>
  <c r="H309" i="7"/>
  <c r="M309" i="7"/>
  <c r="D306" i="7"/>
  <c r="D305" i="7" s="1"/>
  <c r="J309" i="7"/>
  <c r="U309" i="7"/>
  <c r="D307" i="7"/>
  <c r="M307" i="7"/>
  <c r="I309" i="7"/>
  <c r="S306" i="7"/>
  <c r="S305" i="7" s="1"/>
  <c r="P306" i="7"/>
  <c r="P305" i="7" s="1"/>
  <c r="N307" i="7"/>
  <c r="R306" i="7"/>
  <c r="R307" i="7"/>
  <c r="K307" i="7"/>
  <c r="J306" i="7"/>
  <c r="J305" i="7" s="1"/>
  <c r="E306" i="7"/>
  <c r="E305" i="7" s="1"/>
  <c r="L307" i="7"/>
  <c r="P307" i="7"/>
  <c r="T307" i="7"/>
  <c r="K306" i="7"/>
  <c r="K305" i="7" s="1"/>
  <c r="R283" i="7"/>
  <c r="H285" i="7"/>
  <c r="R282" i="7"/>
  <c r="R285" i="7"/>
  <c r="K285" i="7"/>
  <c r="H283" i="7"/>
  <c r="R281" i="7"/>
  <c r="O285" i="7"/>
  <c r="T285" i="7"/>
  <c r="T283" i="7"/>
  <c r="O283" i="7"/>
  <c r="N285" i="7"/>
  <c r="D285" i="7"/>
  <c r="S285" i="7"/>
  <c r="L283" i="7"/>
  <c r="G283" i="7"/>
  <c r="G285" i="7"/>
  <c r="L282" i="7"/>
  <c r="L281" i="7" s="1"/>
  <c r="S283" i="7"/>
  <c r="Q283" i="7"/>
  <c r="O282" i="7"/>
  <c r="O281" i="7" s="1"/>
  <c r="J282" i="7"/>
  <c r="J281" i="7" s="1"/>
  <c r="H282" i="7"/>
  <c r="H281" i="7" s="1"/>
  <c r="J283" i="7"/>
  <c r="S282" i="7"/>
  <c r="S281" i="7" s="1"/>
  <c r="K283" i="7"/>
  <c r="E285" i="7"/>
  <c r="I285" i="7"/>
  <c r="I283" i="7"/>
  <c r="I282" i="7"/>
  <c r="I281" i="7" s="1"/>
  <c r="M283" i="7"/>
  <c r="D283" i="7"/>
  <c r="L285" i="7"/>
  <c r="E283" i="7"/>
  <c r="Q282" i="7"/>
  <c r="Q281" i="7" s="1"/>
  <c r="N283" i="7"/>
  <c r="N282" i="7"/>
  <c r="N281" i="7" s="1"/>
  <c r="Q285" i="7"/>
  <c r="K282" i="7"/>
  <c r="K281" i="7" s="1"/>
  <c r="M282" i="7"/>
  <c r="M281" i="7" s="1"/>
  <c r="M285" i="7"/>
  <c r="J285" i="7"/>
  <c r="T282" i="7"/>
  <c r="T281" i="7" s="1"/>
  <c r="D282" i="7"/>
  <c r="D281" i="7" s="1"/>
  <c r="G282" i="7"/>
  <c r="G281" i="7" s="1"/>
  <c r="E282" i="7"/>
  <c r="E281" i="7" s="1"/>
  <c r="D354" i="7"/>
  <c r="D353" i="7" s="1"/>
  <c r="U325" i="7"/>
  <c r="T11" i="7"/>
  <c r="S11" i="7"/>
  <c r="H13" i="7"/>
  <c r="T13" i="7"/>
  <c r="Q13" i="7"/>
  <c r="D13" i="7"/>
  <c r="N13" i="7"/>
  <c r="E13" i="7"/>
  <c r="S10" i="7"/>
  <c r="I11" i="7"/>
  <c r="K11" i="7"/>
  <c r="R11" i="7"/>
  <c r="R13" i="7"/>
  <c r="J13" i="7"/>
  <c r="O13" i="7"/>
  <c r="I10" i="7"/>
  <c r="O10" i="7"/>
  <c r="Q10" i="7"/>
  <c r="I13" i="7"/>
  <c r="J10" i="7"/>
  <c r="N11" i="7"/>
  <c r="O11" i="7"/>
  <c r="U13" i="7"/>
  <c r="Q11" i="7"/>
  <c r="S13" i="7"/>
  <c r="M13" i="7"/>
  <c r="G10" i="7"/>
  <c r="E11" i="7"/>
  <c r="N10" i="7"/>
  <c r="L11" i="7"/>
  <c r="M10" i="7"/>
  <c r="D10" i="7"/>
  <c r="J11" i="7"/>
  <c r="D11" i="7"/>
  <c r="U11" i="7"/>
  <c r="R10" i="7"/>
  <c r="R9" i="7" s="1"/>
  <c r="T10" i="7"/>
  <c r="T9" i="7" s="1"/>
  <c r="K10" i="7"/>
  <c r="M11" i="7"/>
  <c r="E10" i="7"/>
  <c r="E9" i="7" s="1"/>
  <c r="L10" i="7"/>
  <c r="H11" i="7"/>
  <c r="G13" i="7"/>
  <c r="K13" i="7"/>
  <c r="G11" i="7"/>
  <c r="H10" i="7"/>
  <c r="L13" i="7"/>
  <c r="F261" i="7"/>
  <c r="F26" i="7"/>
  <c r="F258" i="7"/>
  <c r="F257" i="7" s="1"/>
  <c r="F45" i="7"/>
  <c r="F27" i="7"/>
  <c r="F43" i="7"/>
  <c r="F275" i="7"/>
  <c r="F250" i="7"/>
  <c r="F249" i="7" s="1"/>
  <c r="F493" i="7"/>
  <c r="F309" i="7"/>
  <c r="F339" i="7"/>
  <c r="F298" i="7"/>
  <c r="F297" i="7" s="1"/>
  <c r="U322" i="7"/>
  <c r="U321" i="7" s="1"/>
  <c r="G58" i="7"/>
  <c r="D59" i="7"/>
  <c r="I58" i="7"/>
  <c r="M61" i="7"/>
  <c r="K59" i="7"/>
  <c r="G61" i="7"/>
  <c r="J59" i="7"/>
  <c r="K58" i="7"/>
  <c r="L59" i="7"/>
  <c r="L58" i="7"/>
  <c r="Q61" i="7"/>
  <c r="O61" i="7"/>
  <c r="H58" i="7"/>
  <c r="I61" i="7"/>
  <c r="Q59" i="7"/>
  <c r="J58" i="7"/>
  <c r="D61" i="7"/>
  <c r="M59" i="7"/>
  <c r="N58" i="7"/>
  <c r="K61" i="7"/>
  <c r="M58" i="7"/>
  <c r="D58" i="7"/>
  <c r="E58" i="7"/>
  <c r="S59" i="7"/>
  <c r="Q58" i="7"/>
  <c r="S58" i="7"/>
  <c r="T58" i="7"/>
  <c r="N61" i="7"/>
  <c r="L61" i="7"/>
  <c r="T61" i="7"/>
  <c r="I59" i="7"/>
  <c r="O59" i="7"/>
  <c r="R58" i="7"/>
  <c r="E61" i="7"/>
  <c r="R59" i="7"/>
  <c r="H61" i="7"/>
  <c r="R61" i="7"/>
  <c r="H59" i="7"/>
  <c r="S61" i="7"/>
  <c r="J61" i="7"/>
  <c r="G59" i="7"/>
  <c r="O58" i="7"/>
  <c r="T59" i="7"/>
  <c r="E59" i="7"/>
  <c r="N59" i="7"/>
  <c r="U21" i="7"/>
  <c r="K333" i="7"/>
  <c r="H330" i="7"/>
  <c r="H329" i="7" s="1"/>
  <c r="R331" i="7"/>
  <c r="J331" i="7"/>
  <c r="H331" i="7"/>
  <c r="D333" i="7"/>
  <c r="O331" i="7"/>
  <c r="L330" i="7"/>
  <c r="L329" i="7" s="1"/>
  <c r="L331" i="7"/>
  <c r="H333" i="7"/>
  <c r="G333" i="7"/>
  <c r="K331" i="7"/>
  <c r="N331" i="7"/>
  <c r="O333" i="7"/>
  <c r="S333" i="7"/>
  <c r="N330" i="7"/>
  <c r="N329" i="7" s="1"/>
  <c r="N333" i="7"/>
  <c r="G331" i="7"/>
  <c r="L333" i="7"/>
  <c r="Q333" i="7"/>
  <c r="O330" i="7"/>
  <c r="O329" i="7" s="1"/>
  <c r="S330" i="7"/>
  <c r="S329" i="7" s="1"/>
  <c r="M333" i="7"/>
  <c r="R330" i="7"/>
  <c r="R329" i="7" s="1"/>
  <c r="E331" i="7"/>
  <c r="D330" i="7"/>
  <c r="D329" i="7" s="1"/>
  <c r="J333" i="7"/>
  <c r="Q330" i="7"/>
  <c r="Q329" i="7" s="1"/>
  <c r="J330" i="7"/>
  <c r="J329" i="7" s="1"/>
  <c r="M331" i="7"/>
  <c r="T331" i="7"/>
  <c r="S331" i="7"/>
  <c r="E330" i="7"/>
  <c r="E329" i="7" s="1"/>
  <c r="I333" i="7"/>
  <c r="T333" i="7"/>
  <c r="G330" i="7"/>
  <c r="G329" i="7" s="1"/>
  <c r="I331" i="7"/>
  <c r="R333" i="7"/>
  <c r="M330" i="7"/>
  <c r="M329" i="7" s="1"/>
  <c r="T330" i="7"/>
  <c r="T329" i="7" s="1"/>
  <c r="Q331" i="7"/>
  <c r="E333" i="7"/>
  <c r="K330" i="7"/>
  <c r="K329" i="7" s="1"/>
  <c r="I330" i="7"/>
  <c r="I329" i="7" s="1"/>
  <c r="D331" i="7"/>
  <c r="P77" i="7"/>
  <c r="Q75" i="7"/>
  <c r="P74" i="7"/>
  <c r="F75" i="7"/>
  <c r="D77" i="7"/>
  <c r="F74" i="7"/>
  <c r="M75" i="7"/>
  <c r="D74" i="7"/>
  <c r="D73" i="7" s="1"/>
  <c r="U75" i="7"/>
  <c r="K77" i="7"/>
  <c r="K74" i="7"/>
  <c r="K73" i="7" s="1"/>
  <c r="O74" i="7"/>
  <c r="O73" i="7" s="1"/>
  <c r="I75" i="7"/>
  <c r="E75" i="7"/>
  <c r="G77" i="7"/>
  <c r="I77" i="7"/>
  <c r="U77" i="7"/>
  <c r="O77" i="7"/>
  <c r="T75" i="7"/>
  <c r="L77" i="7"/>
  <c r="P75" i="7"/>
  <c r="D314" i="7"/>
  <c r="D313" i="7" s="1"/>
  <c r="V313" i="7" s="1"/>
  <c r="AD46" i="12" s="1"/>
  <c r="M27" i="7"/>
  <c r="L27" i="7"/>
  <c r="T27" i="7"/>
  <c r="G29" i="7"/>
  <c r="T26" i="7"/>
  <c r="H27" i="7"/>
  <c r="N26" i="7"/>
  <c r="L29" i="7"/>
  <c r="S26" i="7"/>
  <c r="J27" i="7"/>
  <c r="K27" i="7"/>
  <c r="I26" i="7"/>
  <c r="M29" i="7"/>
  <c r="S29" i="7"/>
  <c r="T29" i="7"/>
  <c r="O26" i="7"/>
  <c r="R29" i="7"/>
  <c r="R26" i="7"/>
  <c r="N27" i="7"/>
  <c r="E29" i="7"/>
  <c r="D27" i="7"/>
  <c r="H26" i="7"/>
  <c r="D26" i="7"/>
  <c r="I29" i="7"/>
  <c r="G26" i="7"/>
  <c r="K29" i="7"/>
  <c r="M26" i="7"/>
  <c r="E26" i="7"/>
  <c r="N29" i="7"/>
  <c r="I27" i="7"/>
  <c r="O29" i="7"/>
  <c r="Q27" i="7"/>
  <c r="E27" i="7"/>
  <c r="Q26" i="7"/>
  <c r="Q29" i="7"/>
  <c r="J29" i="7"/>
  <c r="J26" i="7"/>
  <c r="O27" i="7"/>
  <c r="L26" i="7"/>
  <c r="K26" i="7"/>
  <c r="G27" i="7"/>
  <c r="H29" i="7"/>
  <c r="D29" i="7"/>
  <c r="S27" i="7"/>
  <c r="R27" i="7"/>
  <c r="D450" i="7"/>
  <c r="D434" i="7"/>
  <c r="V376" i="7"/>
  <c r="V384" i="7"/>
  <c r="V248" i="7"/>
  <c r="V416" i="7"/>
  <c r="V32" i="7"/>
  <c r="AC11" i="12" s="1"/>
  <c r="V496" i="7"/>
  <c r="V184" i="7"/>
  <c r="V504" i="7"/>
  <c r="V360" i="7"/>
  <c r="V512" i="7"/>
  <c r="O515" i="7"/>
  <c r="O513" i="7" s="1"/>
  <c r="L515" i="7"/>
  <c r="L513" i="7" s="1"/>
  <c r="N515" i="7"/>
  <c r="N513" i="7" s="1"/>
  <c r="T515" i="7"/>
  <c r="T513" i="7" s="1"/>
  <c r="J515" i="7"/>
  <c r="J513" i="7" s="1"/>
  <c r="R514" i="7"/>
  <c r="O517" i="7"/>
  <c r="O514" i="7"/>
  <c r="D517" i="7"/>
  <c r="U513" i="7"/>
  <c r="G517" i="7"/>
  <c r="Q514" i="7"/>
  <c r="T514" i="7"/>
  <c r="H514" i="7"/>
  <c r="I515" i="7"/>
  <c r="I513" i="7" s="1"/>
  <c r="S517" i="7"/>
  <c r="N514" i="7"/>
  <c r="N517" i="7"/>
  <c r="L517" i="7"/>
  <c r="E515" i="7"/>
  <c r="E513" i="7" s="1"/>
  <c r="R515" i="7"/>
  <c r="T517" i="7"/>
  <c r="H515" i="7"/>
  <c r="H513" i="7" s="1"/>
  <c r="L514" i="7"/>
  <c r="K515" i="7"/>
  <c r="K513" i="7" s="1"/>
  <c r="S514" i="7"/>
  <c r="P513" i="7"/>
  <c r="Q517" i="7"/>
  <c r="K514" i="7"/>
  <c r="J514" i="7"/>
  <c r="J517" i="7"/>
  <c r="E514" i="7"/>
  <c r="R513" i="7"/>
  <c r="G514" i="7"/>
  <c r="M517" i="7"/>
  <c r="R517" i="7"/>
  <c r="Q515" i="7"/>
  <c r="Q513" i="7" s="1"/>
  <c r="D514" i="7"/>
  <c r="I517" i="7"/>
  <c r="G515" i="7"/>
  <c r="G513" i="7" s="1"/>
  <c r="M515" i="7"/>
  <c r="D515" i="7"/>
  <c r="M514" i="7"/>
  <c r="E517" i="7"/>
  <c r="H517" i="7"/>
  <c r="D513" i="7"/>
  <c r="S515" i="7"/>
  <c r="S513" i="7" s="1"/>
  <c r="M513" i="7"/>
  <c r="I514" i="7"/>
  <c r="K517" i="7"/>
  <c r="P21" i="7"/>
  <c r="P259" i="7"/>
  <c r="P261" i="7"/>
  <c r="P18" i="7"/>
  <c r="P514" i="7"/>
  <c r="P330" i="7"/>
  <c r="P329" i="7" s="1"/>
  <c r="P291" i="7"/>
  <c r="D426" i="7"/>
  <c r="U27" i="7"/>
  <c r="U259" i="7"/>
  <c r="U35" i="7"/>
  <c r="U277" i="7"/>
  <c r="U59" i="7"/>
  <c r="U517" i="7"/>
  <c r="U34" i="7"/>
  <c r="U33" i="7" s="1"/>
  <c r="U253" i="7"/>
  <c r="U61" i="7"/>
  <c r="U474" i="7"/>
  <c r="U493" i="7"/>
  <c r="U299" i="7"/>
  <c r="U331" i="7"/>
  <c r="T322" i="7"/>
  <c r="T321" i="7" s="1"/>
  <c r="O307" i="7"/>
  <c r="X73" i="9"/>
  <c r="R67" i="7"/>
  <c r="K67" i="7"/>
  <c r="L66" i="7"/>
  <c r="K69" i="7"/>
  <c r="G67" i="7"/>
  <c r="S67" i="7"/>
  <c r="H67" i="7"/>
  <c r="R69" i="7"/>
  <c r="K66" i="7"/>
  <c r="K65" i="7" s="1"/>
  <c r="D69" i="7"/>
  <c r="D67" i="7"/>
  <c r="O66" i="7"/>
  <c r="O65" i="7" s="1"/>
  <c r="O67" i="7"/>
  <c r="H66" i="7"/>
  <c r="H65" i="7" s="1"/>
  <c r="G66" i="7"/>
  <c r="G65" i="7" s="1"/>
  <c r="N67" i="7"/>
  <c r="S66" i="7"/>
  <c r="S65" i="7" s="1"/>
  <c r="N66" i="7"/>
  <c r="N65" i="7" s="1"/>
  <c r="L67" i="7"/>
  <c r="T69" i="7"/>
  <c r="N69" i="7"/>
  <c r="E66" i="7"/>
  <c r="E69" i="7"/>
  <c r="Q67" i="7"/>
  <c r="Q69" i="7"/>
  <c r="I69" i="7"/>
  <c r="J67" i="7"/>
  <c r="M67" i="7"/>
  <c r="Q66" i="7"/>
  <c r="Q65" i="7" s="1"/>
  <c r="M66" i="7"/>
  <c r="M65" i="7" s="1"/>
  <c r="E67" i="7"/>
  <c r="M69" i="7"/>
  <c r="J69" i="7"/>
  <c r="G69" i="7"/>
  <c r="L69" i="7"/>
  <c r="I66" i="7"/>
  <c r="I65" i="7" s="1"/>
  <c r="I67" i="7"/>
  <c r="H69" i="7"/>
  <c r="O69" i="7"/>
  <c r="S69" i="7"/>
  <c r="J66" i="7"/>
  <c r="J65" i="7" s="1"/>
  <c r="T66" i="7"/>
  <c r="T65" i="7" s="1"/>
  <c r="R66" i="7"/>
  <c r="R65" i="7" s="1"/>
  <c r="D66" i="7"/>
  <c r="D65" i="7" s="1"/>
  <c r="T67" i="7"/>
  <c r="M267" i="7"/>
  <c r="N266" i="7"/>
  <c r="N265" i="7" s="1"/>
  <c r="J267" i="7"/>
  <c r="G266" i="7"/>
  <c r="G265" i="7" s="1"/>
  <c r="S269" i="7"/>
  <c r="O269" i="7"/>
  <c r="T267" i="7"/>
  <c r="H266" i="7"/>
  <c r="H265" i="7" s="1"/>
  <c r="L269" i="7"/>
  <c r="E266" i="7"/>
  <c r="E265" i="7" s="1"/>
  <c r="Q267" i="7"/>
  <c r="D269" i="7"/>
  <c r="N269" i="7"/>
  <c r="M266" i="7"/>
  <c r="M265" i="7" s="1"/>
  <c r="T269" i="7"/>
  <c r="S267" i="7"/>
  <c r="K269" i="7"/>
  <c r="R269" i="7"/>
  <c r="J266" i="7"/>
  <c r="J265" i="7" s="1"/>
  <c r="T266" i="7"/>
  <c r="T265" i="7" s="1"/>
  <c r="D266" i="7"/>
  <c r="D265" i="7" s="1"/>
  <c r="R267" i="7"/>
  <c r="Q266" i="7"/>
  <c r="Q265" i="7" s="1"/>
  <c r="E269" i="7"/>
  <c r="I267" i="7"/>
  <c r="O267" i="7"/>
  <c r="K266" i="7"/>
  <c r="K265" i="7" s="1"/>
  <c r="J269" i="7"/>
  <c r="E267" i="7"/>
  <c r="D267" i="7"/>
  <c r="L266" i="7"/>
  <c r="L265" i="7" s="1"/>
  <c r="G269" i="7"/>
  <c r="M269" i="7"/>
  <c r="K267" i="7"/>
  <c r="L267" i="7"/>
  <c r="I269" i="7"/>
  <c r="H269" i="7"/>
  <c r="G267" i="7"/>
  <c r="I266" i="7"/>
  <c r="I265" i="7" s="1"/>
  <c r="H267" i="7"/>
  <c r="N267" i="7"/>
  <c r="Q269" i="7"/>
  <c r="R266" i="7"/>
  <c r="R265" i="7" s="1"/>
  <c r="S266" i="7"/>
  <c r="S265" i="7" s="1"/>
  <c r="O266" i="7"/>
  <c r="O265" i="7" s="1"/>
  <c r="H467" i="7"/>
  <c r="H465" i="7" s="1"/>
  <c r="O466" i="7"/>
  <c r="F465" i="7"/>
  <c r="S467" i="7"/>
  <c r="S465" i="7" s="1"/>
  <c r="J467" i="7"/>
  <c r="J465" i="7" s="1"/>
  <c r="I467" i="7"/>
  <c r="I465" i="7" s="1"/>
  <c r="L466" i="7"/>
  <c r="G467" i="7"/>
  <c r="G465" i="7" s="1"/>
  <c r="E466" i="7"/>
  <c r="H469" i="7"/>
  <c r="O467" i="7"/>
  <c r="O465" i="7" s="1"/>
  <c r="D466" i="7"/>
  <c r="N466" i="7"/>
  <c r="T466" i="7"/>
  <c r="R466" i="7"/>
  <c r="J469" i="7"/>
  <c r="K469" i="7"/>
  <c r="I469" i="7"/>
  <c r="N469" i="7"/>
  <c r="Q466" i="7"/>
  <c r="L469" i="7"/>
  <c r="Q467" i="7"/>
  <c r="Q465" i="7" s="1"/>
  <c r="G469" i="7"/>
  <c r="R467" i="7"/>
  <c r="R465" i="7" s="1"/>
  <c r="M469" i="7"/>
  <c r="T467" i="7"/>
  <c r="T465" i="7" s="1"/>
  <c r="D467" i="7"/>
  <c r="D465" i="7" s="1"/>
  <c r="S469" i="7"/>
  <c r="I466" i="7"/>
  <c r="S466" i="7"/>
  <c r="N467" i="7"/>
  <c r="N465" i="7" s="1"/>
  <c r="D469" i="7"/>
  <c r="H466" i="7"/>
  <c r="Q469" i="7"/>
  <c r="T469" i="7"/>
  <c r="E469" i="7"/>
  <c r="L467" i="7"/>
  <c r="L465" i="7" s="1"/>
  <c r="R469" i="7"/>
  <c r="E467" i="7"/>
  <c r="E465" i="7" s="1"/>
  <c r="J466" i="7"/>
  <c r="M466" i="7"/>
  <c r="G466" i="7"/>
  <c r="K467" i="7"/>
  <c r="K465" i="7" s="1"/>
  <c r="O469" i="7"/>
  <c r="K466" i="7"/>
  <c r="M467" i="7"/>
  <c r="M465" i="7" s="1"/>
  <c r="Q325" i="7"/>
  <c r="F277" i="7"/>
  <c r="F477" i="7"/>
  <c r="F42" i="7"/>
  <c r="F370" i="7"/>
  <c r="F21" i="7"/>
  <c r="F253" i="7"/>
  <c r="F371" i="7"/>
  <c r="F19" i="7"/>
  <c r="F274" i="7"/>
  <c r="F273" i="7" s="1"/>
  <c r="F251" i="7"/>
  <c r="F515" i="7"/>
  <c r="F513" i="7" s="1"/>
  <c r="F322" i="7"/>
  <c r="F321" i="7" s="1"/>
  <c r="F59" i="7"/>
  <c r="F373" i="7"/>
  <c r="F469" i="7"/>
  <c r="F283" i="7"/>
  <c r="F290" i="7"/>
  <c r="F289" i="7" s="1"/>
  <c r="F291" i="7"/>
  <c r="F333" i="7"/>
  <c r="F331" i="7"/>
  <c r="P323" i="7"/>
  <c r="G91" i="7"/>
  <c r="N93" i="7"/>
  <c r="H91" i="7"/>
  <c r="S91" i="7"/>
  <c r="M91" i="7"/>
  <c r="D90" i="7"/>
  <c r="D89" i="7" s="1"/>
  <c r="R93" i="7"/>
  <c r="N90" i="7"/>
  <c r="N89" i="7" s="1"/>
  <c r="J90" i="7"/>
  <c r="J89" i="7" s="1"/>
  <c r="N82" i="7"/>
  <c r="N81" i="7" s="1"/>
  <c r="D85" i="7"/>
  <c r="M82" i="7"/>
  <c r="M81" i="7" s="1"/>
  <c r="T85" i="7"/>
  <c r="O82" i="7"/>
  <c r="O81" i="7" s="1"/>
  <c r="R85" i="7"/>
  <c r="S83" i="7"/>
  <c r="H83" i="7"/>
  <c r="P82" i="7"/>
  <c r="P81" i="7" s="1"/>
  <c r="F83" i="7"/>
  <c r="S85" i="7"/>
  <c r="M85" i="7"/>
  <c r="T83" i="7"/>
  <c r="U83" i="7"/>
  <c r="N85" i="7"/>
  <c r="S82" i="7"/>
  <c r="S81" i="7" s="1"/>
  <c r="Q85" i="7"/>
  <c r="L83" i="7"/>
  <c r="I83" i="7"/>
  <c r="E85" i="7"/>
  <c r="M83" i="7"/>
  <c r="F82" i="7"/>
  <c r="F81" i="7" s="1"/>
  <c r="U82" i="7"/>
  <c r="U81" i="7" s="1"/>
  <c r="U85" i="7"/>
  <c r="L82" i="7"/>
  <c r="L81" i="7" s="1"/>
  <c r="D82" i="7"/>
  <c r="D81" i="7" s="1"/>
  <c r="H82" i="7"/>
  <c r="H81" i="7" s="1"/>
  <c r="K83" i="7"/>
  <c r="G82" i="7"/>
  <c r="G81" i="7" s="1"/>
  <c r="P85" i="7"/>
  <c r="H85" i="7"/>
  <c r="O83" i="7"/>
  <c r="D83" i="7"/>
  <c r="I85" i="7"/>
  <c r="E82" i="7"/>
  <c r="E81" i="7" s="1"/>
  <c r="R83" i="7"/>
  <c r="E83" i="7"/>
  <c r="J83" i="7"/>
  <c r="T82" i="7"/>
  <c r="T81" i="7" s="1"/>
  <c r="R82" i="7"/>
  <c r="R81" i="7" s="1"/>
  <c r="K82" i="7"/>
  <c r="K81" i="7" s="1"/>
  <c r="L85" i="7"/>
  <c r="N83" i="7"/>
  <c r="Q83" i="7"/>
  <c r="K85" i="7"/>
  <c r="J82" i="7"/>
  <c r="J81" i="7" s="1"/>
  <c r="J85" i="7"/>
  <c r="O85" i="7"/>
  <c r="I82" i="7"/>
  <c r="I81" i="7" s="1"/>
  <c r="P83" i="7"/>
  <c r="Q82" i="7"/>
  <c r="Q81" i="7" s="1"/>
  <c r="N91" i="7"/>
  <c r="F90" i="7"/>
  <c r="F89" i="7" s="1"/>
  <c r="O93" i="7"/>
  <c r="S90" i="7"/>
  <c r="S89" i="7" s="1"/>
  <c r="U90" i="7"/>
  <c r="U89" i="7" s="1"/>
  <c r="R91" i="7"/>
  <c r="P90" i="7"/>
  <c r="P89" i="7" s="1"/>
  <c r="T91" i="7"/>
  <c r="H90" i="7"/>
  <c r="H89" i="7" s="1"/>
  <c r="R90" i="7"/>
  <c r="R89" i="7" s="1"/>
  <c r="K90" i="7"/>
  <c r="K89" i="7" s="1"/>
  <c r="T93" i="7"/>
  <c r="Q93" i="7"/>
  <c r="G93" i="7"/>
  <c r="G85" i="7"/>
  <c r="O90" i="7"/>
  <c r="O89" i="7" s="1"/>
  <c r="T90" i="7"/>
  <c r="T89" i="7" s="1"/>
  <c r="S93" i="7"/>
  <c r="E90" i="7"/>
  <c r="E89" i="7" s="1"/>
  <c r="K91" i="7"/>
  <c r="I91" i="7"/>
  <c r="I90" i="7"/>
  <c r="L90" i="7"/>
  <c r="L89" i="7" s="1"/>
  <c r="D91" i="7"/>
  <c r="U93" i="7"/>
  <c r="F93" i="7"/>
  <c r="E91" i="7"/>
  <c r="Q90" i="7"/>
  <c r="Q89" i="7" s="1"/>
  <c r="M93" i="7"/>
  <c r="E93" i="7"/>
  <c r="F91" i="7"/>
  <c r="O91" i="7"/>
  <c r="F85" i="7"/>
  <c r="L97" i="7" l="1"/>
  <c r="K97" i="7"/>
  <c r="I89" i="7"/>
  <c r="G89" i="7"/>
  <c r="L65" i="7"/>
  <c r="F65" i="7"/>
  <c r="E65" i="7"/>
  <c r="H25" i="7"/>
  <c r="V241" i="7"/>
  <c r="AD37" i="12" s="1"/>
  <c r="H17" i="7"/>
  <c r="P73" i="7"/>
  <c r="R73" i="7"/>
  <c r="E73" i="7"/>
  <c r="Q97" i="7"/>
  <c r="G97" i="7"/>
  <c r="T97" i="7"/>
  <c r="F73" i="7"/>
  <c r="N73" i="7"/>
  <c r="Q73" i="7"/>
  <c r="L73" i="7"/>
  <c r="M97" i="7"/>
  <c r="N97" i="7"/>
  <c r="I33" i="7"/>
  <c r="I73" i="7"/>
  <c r="U73" i="7"/>
  <c r="F97" i="7"/>
  <c r="R97" i="7"/>
  <c r="N49" i="7"/>
  <c r="AA52" i="13"/>
  <c r="AC52" i="12"/>
  <c r="AA42" i="13"/>
  <c r="AC42" i="12"/>
  <c r="AA28" i="13"/>
  <c r="AC28" i="12"/>
  <c r="AA60" i="9"/>
  <c r="AA60" i="13"/>
  <c r="AC60" i="12"/>
  <c r="AC43" i="12"/>
  <c r="AA43" i="13"/>
  <c r="AA26" i="5"/>
  <c r="AC27" i="12"/>
  <c r="AA27" i="13"/>
  <c r="AC70" i="12"/>
  <c r="AA70" i="13"/>
  <c r="AC59" i="12"/>
  <c r="AA59" i="13"/>
  <c r="AA56" i="13"/>
  <c r="AC56" i="12"/>
  <c r="AA31" i="13"/>
  <c r="AC31" i="12"/>
  <c r="AA25" i="13"/>
  <c r="AC25" i="12"/>
  <c r="AC62" i="12"/>
  <c r="AA62" i="13"/>
  <c r="AA36" i="13"/>
  <c r="AC36" i="12"/>
  <c r="AA29" i="13"/>
  <c r="AC29" i="12"/>
  <c r="AA44" i="13"/>
  <c r="AC44" i="12"/>
  <c r="AA34" i="9"/>
  <c r="AA34" i="13"/>
  <c r="AC34" i="12"/>
  <c r="AA66" i="9"/>
  <c r="AC66" i="12"/>
  <c r="AA66" i="13"/>
  <c r="AA21" i="5"/>
  <c r="AA22" i="13"/>
  <c r="AC22" i="12"/>
  <c r="AA40" i="13"/>
  <c r="AC40" i="12"/>
  <c r="AA18" i="9"/>
  <c r="AA18" i="13"/>
  <c r="AC18" i="12"/>
  <c r="AA19" i="5"/>
  <c r="AA20" i="13"/>
  <c r="AC20" i="12"/>
  <c r="AA63" i="5"/>
  <c r="AA64" i="13"/>
  <c r="AC64" i="12"/>
  <c r="AA66" i="5"/>
  <c r="AC67" i="12"/>
  <c r="AA67" i="13"/>
  <c r="AA45" i="9"/>
  <c r="AA45" i="13"/>
  <c r="AC45" i="12"/>
  <c r="AA40" i="5"/>
  <c r="AA41" i="13"/>
  <c r="AC41" i="12"/>
  <c r="AC54" i="12"/>
  <c r="AA54" i="13"/>
  <c r="AA21" i="13"/>
  <c r="AC21" i="12"/>
  <c r="AA32" i="5"/>
  <c r="AA33" i="13"/>
  <c r="AC33" i="12"/>
  <c r="AA38" i="5"/>
  <c r="AC39" i="12"/>
  <c r="AA39" i="13"/>
  <c r="AA68" i="9"/>
  <c r="AA68" i="13"/>
  <c r="AC68" i="12"/>
  <c r="AA46" i="9"/>
  <c r="AA46" i="13"/>
  <c r="AC46" i="12"/>
  <c r="AA30" i="13"/>
  <c r="AC30" i="12"/>
  <c r="AA38" i="13"/>
  <c r="AC38" i="12"/>
  <c r="AA26" i="13"/>
  <c r="AC26" i="12"/>
  <c r="AA53" i="13"/>
  <c r="AC53" i="12"/>
  <c r="AA19" i="13"/>
  <c r="AC19" i="12"/>
  <c r="AA50" i="9"/>
  <c r="AA50" i="13"/>
  <c r="AC50" i="12"/>
  <c r="AA22" i="5"/>
  <c r="AA23" i="13"/>
  <c r="AC23" i="12"/>
  <c r="AC63" i="12"/>
  <c r="AA63" i="13"/>
  <c r="AA37" i="9"/>
  <c r="AA37" i="13"/>
  <c r="AC37" i="12"/>
  <c r="AA65" i="9"/>
  <c r="AA65" i="13"/>
  <c r="AC65" i="12"/>
  <c r="AA57" i="13"/>
  <c r="AC57" i="12"/>
  <c r="AA61" i="13"/>
  <c r="AC61" i="12"/>
  <c r="AC71" i="12"/>
  <c r="AA71" i="13"/>
  <c r="AA69" i="13"/>
  <c r="AC69" i="12"/>
  <c r="AC55" i="12"/>
  <c r="AA55" i="13"/>
  <c r="AC58" i="12"/>
  <c r="AA58" i="13"/>
  <c r="AA49" i="13"/>
  <c r="AC49" i="12"/>
  <c r="AA35" i="9"/>
  <c r="AA35" i="13"/>
  <c r="AC35" i="12"/>
  <c r="AA47" i="13"/>
  <c r="AC47" i="12"/>
  <c r="AA51" i="13"/>
  <c r="AC51" i="12"/>
  <c r="AA71" i="5"/>
  <c r="AA72" i="13"/>
  <c r="AC72" i="12"/>
  <c r="AA47" i="5"/>
  <c r="AA48" i="13"/>
  <c r="AC48" i="12"/>
  <c r="AA31" i="5"/>
  <c r="AA32" i="13"/>
  <c r="AC32" i="12"/>
  <c r="AA23" i="5"/>
  <c r="AA24" i="13"/>
  <c r="AC24" i="12"/>
  <c r="F41" i="7"/>
  <c r="I41" i="7"/>
  <c r="K41" i="7"/>
  <c r="F49" i="7"/>
  <c r="K49" i="7"/>
  <c r="M41" i="7"/>
  <c r="AE10" i="12"/>
  <c r="AF10" i="12" s="1"/>
  <c r="AA7" i="5"/>
  <c r="AC8" i="12"/>
  <c r="AE11" i="12"/>
  <c r="AF11" i="12" s="1"/>
  <c r="R57" i="7"/>
  <c r="Q57" i="7"/>
  <c r="Q41" i="7"/>
  <c r="R49" i="7"/>
  <c r="O49" i="7"/>
  <c r="AE17" i="12"/>
  <c r="AF17" i="12" s="1"/>
  <c r="L25" i="7"/>
  <c r="E41" i="7"/>
  <c r="G49" i="7"/>
  <c r="R41" i="7"/>
  <c r="J41" i="7"/>
  <c r="T41" i="7"/>
  <c r="H41" i="7"/>
  <c r="N41" i="7"/>
  <c r="AE15" i="12"/>
  <c r="AF15" i="12" s="1"/>
  <c r="T49" i="7"/>
  <c r="U41" i="7"/>
  <c r="AA11" i="5"/>
  <c r="AC12" i="12"/>
  <c r="AA15" i="5"/>
  <c r="AC16" i="12"/>
  <c r="AE9" i="12"/>
  <c r="AF9" i="12" s="1"/>
  <c r="M25" i="7"/>
  <c r="D25" i="7"/>
  <c r="T17" i="7"/>
  <c r="E33" i="7"/>
  <c r="N17" i="7"/>
  <c r="K17" i="7"/>
  <c r="AA12" i="5"/>
  <c r="AC13" i="12"/>
  <c r="AA13" i="5"/>
  <c r="AC14" i="12"/>
  <c r="G33" i="7"/>
  <c r="O33" i="7"/>
  <c r="D9" i="7"/>
  <c r="I9" i="7"/>
  <c r="F9" i="7"/>
  <c r="S17" i="7"/>
  <c r="U17" i="7"/>
  <c r="J9" i="7"/>
  <c r="D57" i="7"/>
  <c r="M57" i="7"/>
  <c r="H57" i="7"/>
  <c r="K57" i="7"/>
  <c r="T57" i="7"/>
  <c r="E57" i="7"/>
  <c r="N57" i="7"/>
  <c r="I57" i="7"/>
  <c r="F57" i="7"/>
  <c r="G57" i="7"/>
  <c r="O57" i="7"/>
  <c r="U57" i="7"/>
  <c r="S57" i="7"/>
  <c r="P57" i="7"/>
  <c r="L57" i="7"/>
  <c r="J57" i="7"/>
  <c r="Q49" i="7"/>
  <c r="M49" i="7"/>
  <c r="J49" i="7"/>
  <c r="H49" i="7"/>
  <c r="E49" i="7"/>
  <c r="D49" i="7"/>
  <c r="P17" i="7"/>
  <c r="R25" i="7"/>
  <c r="R33" i="7"/>
  <c r="K33" i="7"/>
  <c r="P33" i="7"/>
  <c r="L17" i="7"/>
  <c r="E25" i="7"/>
  <c r="N33" i="7"/>
  <c r="T33" i="7"/>
  <c r="S33" i="7"/>
  <c r="Q33" i="7"/>
  <c r="L33" i="7"/>
  <c r="J33" i="7"/>
  <c r="D33" i="7"/>
  <c r="Q25" i="7"/>
  <c r="R17" i="7"/>
  <c r="O17" i="7"/>
  <c r="N25" i="7"/>
  <c r="P25" i="7"/>
  <c r="J25" i="7"/>
  <c r="G25" i="7"/>
  <c r="S25" i="7"/>
  <c r="T25" i="7"/>
  <c r="U25" i="7"/>
  <c r="K25" i="7"/>
  <c r="O25" i="7"/>
  <c r="I25" i="7"/>
  <c r="F25" i="7"/>
  <c r="I17" i="7"/>
  <c r="J17" i="7"/>
  <c r="D17" i="7"/>
  <c r="G17" i="7"/>
  <c r="F17" i="7"/>
  <c r="M17" i="7"/>
  <c r="E17" i="7"/>
  <c r="Q17" i="7"/>
  <c r="P9" i="7"/>
  <c r="K9" i="7"/>
  <c r="Q9" i="7"/>
  <c r="L9" i="7"/>
  <c r="S9" i="7"/>
  <c r="D417" i="7"/>
  <c r="O353" i="7"/>
  <c r="P353" i="7"/>
  <c r="O433" i="7"/>
  <c r="M417" i="7"/>
  <c r="U473" i="7"/>
  <c r="T481" i="7"/>
  <c r="P321" i="7"/>
  <c r="I481" i="7"/>
  <c r="U353" i="7"/>
  <c r="U481" i="7"/>
  <c r="M393" i="7"/>
  <c r="J481" i="7"/>
  <c r="M481" i="7"/>
  <c r="K473" i="7"/>
  <c r="O481" i="7"/>
  <c r="N457" i="7"/>
  <c r="M457" i="7"/>
  <c r="S481" i="7"/>
  <c r="T473" i="7"/>
  <c r="Q457" i="7"/>
  <c r="Q393" i="7"/>
  <c r="O473" i="7"/>
  <c r="H457" i="7"/>
  <c r="R473" i="7"/>
  <c r="AA46" i="5"/>
  <c r="L457" i="7"/>
  <c r="L473" i="7"/>
  <c r="J457" i="7"/>
  <c r="H473" i="7"/>
  <c r="G457" i="7"/>
  <c r="AA20" i="9"/>
  <c r="AA22" i="9"/>
  <c r="AA44" i="9"/>
  <c r="F473" i="7"/>
  <c r="AA32" i="9"/>
  <c r="AA50" i="5"/>
  <c r="AA24" i="9"/>
  <c r="AA33" i="5"/>
  <c r="AA39" i="9"/>
  <c r="AA43" i="5"/>
  <c r="AA41" i="9"/>
  <c r="AA42" i="5"/>
  <c r="AA43" i="9"/>
  <c r="AA67" i="5"/>
  <c r="AA45" i="5"/>
  <c r="AA23" i="9"/>
  <c r="N433" i="7"/>
  <c r="Q473" i="7"/>
  <c r="E361" i="7"/>
  <c r="H393" i="7"/>
  <c r="AA27" i="9"/>
  <c r="E473" i="7"/>
  <c r="N473" i="7"/>
  <c r="M473" i="7"/>
  <c r="O457" i="7"/>
  <c r="T457" i="7"/>
  <c r="P481" i="7"/>
  <c r="U457" i="7"/>
  <c r="S457" i="7"/>
  <c r="AA44" i="5"/>
  <c r="G473" i="7"/>
  <c r="S473" i="7"/>
  <c r="I473" i="7"/>
  <c r="J473" i="7"/>
  <c r="I457" i="7"/>
  <c r="E409" i="7"/>
  <c r="G409" i="7"/>
  <c r="R457" i="7"/>
  <c r="F481" i="7"/>
  <c r="G481" i="7"/>
  <c r="P457" i="7"/>
  <c r="D457" i="7"/>
  <c r="N353" i="7"/>
  <c r="V401" i="7"/>
  <c r="AD57" i="12" s="1"/>
  <c r="AA64" i="9"/>
  <c r="I425" i="7"/>
  <c r="K337" i="7"/>
  <c r="G497" i="7"/>
  <c r="H433" i="7"/>
  <c r="N417" i="7"/>
  <c r="O417" i="7"/>
  <c r="T353" i="7"/>
  <c r="F361" i="7"/>
  <c r="Q321" i="7"/>
  <c r="U417" i="7"/>
  <c r="D497" i="7"/>
  <c r="N393" i="7"/>
  <c r="E497" i="7"/>
  <c r="G425" i="7"/>
  <c r="U9" i="7"/>
  <c r="L417" i="7"/>
  <c r="S361" i="7"/>
  <c r="L433" i="7"/>
  <c r="J433" i="7"/>
  <c r="S417" i="7"/>
  <c r="G417" i="7"/>
  <c r="T417" i="7"/>
  <c r="H425" i="7"/>
  <c r="F425" i="7"/>
  <c r="M425" i="7"/>
  <c r="I433" i="7"/>
  <c r="U433" i="7"/>
  <c r="F433" i="7"/>
  <c r="P433" i="7"/>
  <c r="Q433" i="7"/>
  <c r="M433" i="7"/>
  <c r="E433" i="7"/>
  <c r="N425" i="7"/>
  <c r="T433" i="7"/>
  <c r="R433" i="7"/>
  <c r="S433" i="7"/>
  <c r="G433" i="7"/>
  <c r="K433" i="7"/>
  <c r="D433" i="7"/>
  <c r="R417" i="7"/>
  <c r="I417" i="7"/>
  <c r="K425" i="7"/>
  <c r="D425" i="7"/>
  <c r="Q417" i="7"/>
  <c r="P417" i="7"/>
  <c r="K417" i="7"/>
  <c r="J417" i="7"/>
  <c r="H417" i="7"/>
  <c r="E417" i="7"/>
  <c r="M409" i="7"/>
  <c r="J409" i="7"/>
  <c r="L409" i="7"/>
  <c r="F409" i="7"/>
  <c r="K409" i="7"/>
  <c r="R409" i="7"/>
  <c r="O409" i="7"/>
  <c r="S409" i="7"/>
  <c r="U409" i="7"/>
  <c r="N409" i="7"/>
  <c r="D409" i="7"/>
  <c r="T409" i="7"/>
  <c r="P409" i="7"/>
  <c r="AA67" i="9"/>
  <c r="U497" i="7"/>
  <c r="R497" i="7"/>
  <c r="Q497" i="7"/>
  <c r="P497" i="7"/>
  <c r="O497" i="7"/>
  <c r="N497" i="7"/>
  <c r="M497" i="7"/>
  <c r="K497" i="7"/>
  <c r="I497" i="7"/>
  <c r="H497" i="7"/>
  <c r="F497" i="7"/>
  <c r="AA34" i="5"/>
  <c r="G369" i="7"/>
  <c r="M369" i="7"/>
  <c r="J369" i="7"/>
  <c r="AA59" i="5"/>
  <c r="AA36" i="5"/>
  <c r="I361" i="7"/>
  <c r="D361" i="7"/>
  <c r="AA33" i="9"/>
  <c r="O369" i="7"/>
  <c r="AA72" i="9"/>
  <c r="U337" i="7"/>
  <c r="P337" i="7"/>
  <c r="J337" i="7"/>
  <c r="R361" i="7"/>
  <c r="S353" i="7"/>
  <c r="U361" i="7"/>
  <c r="F353" i="7"/>
  <c r="F369" i="7"/>
  <c r="AA47" i="9"/>
  <c r="U369" i="7"/>
  <c r="T369" i="7"/>
  <c r="N361" i="7"/>
  <c r="G361" i="7"/>
  <c r="G353" i="7"/>
  <c r="V385" i="7"/>
  <c r="AD55" i="12" s="1"/>
  <c r="V377" i="7"/>
  <c r="AD54" i="12" s="1"/>
  <c r="S369" i="7"/>
  <c r="Q369" i="7"/>
  <c r="L369" i="7"/>
  <c r="E369" i="7"/>
  <c r="D369" i="7"/>
  <c r="K361" i="7"/>
  <c r="L361" i="7"/>
  <c r="O361" i="7"/>
  <c r="J361" i="7"/>
  <c r="T361" i="7"/>
  <c r="Q361" i="7"/>
  <c r="P361" i="7"/>
  <c r="AA62" i="5"/>
  <c r="AA51" i="9"/>
  <c r="AA49" i="5"/>
  <c r="AA40" i="9"/>
  <c r="AA17" i="5"/>
  <c r="R321" i="7"/>
  <c r="AA39" i="5"/>
  <c r="AA64" i="5"/>
  <c r="V505" i="7"/>
  <c r="AD70" i="12" s="1"/>
  <c r="O9" i="7"/>
  <c r="AA63" i="9"/>
  <c r="AA65" i="5"/>
  <c r="R481" i="7"/>
  <c r="Q481" i="7"/>
  <c r="E481" i="7"/>
  <c r="D481" i="7"/>
  <c r="H481" i="7"/>
  <c r="L481" i="7"/>
  <c r="N481" i="7"/>
  <c r="N337" i="7"/>
  <c r="T337" i="7"/>
  <c r="M337" i="7"/>
  <c r="R337" i="7"/>
  <c r="O337" i="7"/>
  <c r="I337" i="7"/>
  <c r="L337" i="7"/>
  <c r="V193" i="7"/>
  <c r="AD31" i="12" s="1"/>
  <c r="V329" i="7"/>
  <c r="AD48" i="12" s="1"/>
  <c r="AA48" i="9"/>
  <c r="V441" i="7"/>
  <c r="AD62" i="12" s="1"/>
  <c r="V449" i="7"/>
  <c r="AD63" i="12" s="1"/>
  <c r="V265" i="7"/>
  <c r="AD40" i="12" s="1"/>
  <c r="R305" i="7"/>
  <c r="N321" i="7"/>
  <c r="V489" i="7"/>
  <c r="AD68" i="12" s="1"/>
  <c r="V345" i="7"/>
  <c r="AD50" i="12" s="1"/>
  <c r="V465" i="7"/>
  <c r="AD65" i="12" s="1"/>
  <c r="V297" i="7"/>
  <c r="AD44" i="12" s="1"/>
  <c r="V289" i="7"/>
  <c r="AD43" i="12" s="1"/>
  <c r="V281" i="7"/>
  <c r="AD42" i="12" s="1"/>
  <c r="V65" i="7"/>
  <c r="AD15" i="12" s="1"/>
  <c r="AA52" i="9"/>
  <c r="AA51" i="5"/>
  <c r="AA54" i="5"/>
  <c r="AA55" i="9"/>
  <c r="AA58" i="9"/>
  <c r="AA57" i="5"/>
  <c r="AA71" i="9"/>
  <c r="AA70" i="5"/>
  <c r="AA70" i="9"/>
  <c r="AA69" i="5"/>
  <c r="AA54" i="9"/>
  <c r="AA53" i="5"/>
  <c r="G9" i="7"/>
  <c r="V249" i="7"/>
  <c r="AD38" i="12" s="1"/>
  <c r="V273" i="7"/>
  <c r="AD41" i="12" s="1"/>
  <c r="AA56" i="5"/>
  <c r="AA57" i="9"/>
  <c r="AA62" i="9"/>
  <c r="AA61" i="5"/>
  <c r="AA49" i="9"/>
  <c r="AA48" i="5"/>
  <c r="V513" i="7"/>
  <c r="AD71" i="12" s="1"/>
  <c r="Q305" i="7"/>
  <c r="AA30" i="5"/>
  <c r="AA31" i="9"/>
  <c r="AA41" i="5"/>
  <c r="AA42" i="9"/>
  <c r="AA53" i="9"/>
  <c r="AA52" i="5"/>
  <c r="AA20" i="5"/>
  <c r="AA21" i="9"/>
  <c r="AA35" i="5"/>
  <c r="AA36" i="9"/>
  <c r="H9" i="7"/>
  <c r="AA16" i="5"/>
  <c r="AA60" i="5"/>
  <c r="AA61" i="9"/>
  <c r="AA28" i="5"/>
  <c r="AA29" i="9"/>
  <c r="AB36" i="5"/>
  <c r="AA30" i="9"/>
  <c r="AA29" i="5"/>
  <c r="AA69" i="9"/>
  <c r="AA68" i="5"/>
  <c r="AA10" i="5"/>
  <c r="AA59" i="9"/>
  <c r="AA58" i="5"/>
  <c r="AA37" i="5"/>
  <c r="AA38" i="9"/>
  <c r="M9" i="7"/>
  <c r="N9" i="7"/>
  <c r="V257" i="7"/>
  <c r="AD39" i="12" s="1"/>
  <c r="AA55" i="5"/>
  <c r="AA56" i="9"/>
  <c r="AA26" i="9"/>
  <c r="AA25" i="5"/>
  <c r="AA14" i="5"/>
  <c r="AA25" i="9"/>
  <c r="AA24" i="5"/>
  <c r="AA19" i="9"/>
  <c r="AA18" i="5"/>
  <c r="AA27" i="5"/>
  <c r="AA28" i="9"/>
  <c r="V89" i="7"/>
  <c r="AD18" i="12" s="1"/>
  <c r="V81" i="7"/>
  <c r="AD17" i="12" s="1"/>
  <c r="AB45" i="5"/>
  <c r="AA9" i="5" l="1"/>
  <c r="AA8" i="5"/>
  <c r="D12" i="12"/>
  <c r="D17" i="12"/>
  <c r="V97" i="7"/>
  <c r="V73" i="7"/>
  <c r="AE22" i="12"/>
  <c r="AF22" i="12" s="1"/>
  <c r="D22" i="12"/>
  <c r="D10" i="12"/>
  <c r="D13" i="12"/>
  <c r="AE19" i="12"/>
  <c r="AF19" i="12" s="1"/>
  <c r="D19" i="12"/>
  <c r="D9" i="12"/>
  <c r="AE20" i="12"/>
  <c r="AF20" i="12" s="1"/>
  <c r="D20" i="12"/>
  <c r="D16" i="12"/>
  <c r="D69" i="12"/>
  <c r="D65" i="12"/>
  <c r="D61" i="12"/>
  <c r="D57" i="12"/>
  <c r="D53" i="12"/>
  <c r="D49" i="12"/>
  <c r="D45" i="12"/>
  <c r="D41" i="12"/>
  <c r="D37" i="12"/>
  <c r="D33" i="12"/>
  <c r="D29" i="12"/>
  <c r="D25" i="12"/>
  <c r="D8" i="12"/>
  <c r="D66" i="12"/>
  <c r="D54" i="12"/>
  <c r="D38" i="12"/>
  <c r="D30" i="12"/>
  <c r="D72" i="12"/>
  <c r="D68" i="12"/>
  <c r="D64" i="12"/>
  <c r="D60" i="12"/>
  <c r="D56" i="12"/>
  <c r="D52" i="12"/>
  <c r="D48" i="12"/>
  <c r="D44" i="12"/>
  <c r="D40" i="12"/>
  <c r="D36" i="12"/>
  <c r="D32" i="12"/>
  <c r="D28" i="12"/>
  <c r="D24" i="12"/>
  <c r="D70" i="12"/>
  <c r="D58" i="12"/>
  <c r="D42" i="12"/>
  <c r="D26" i="12"/>
  <c r="D71" i="12"/>
  <c r="D67" i="12"/>
  <c r="D63" i="12"/>
  <c r="D59" i="12"/>
  <c r="D55" i="12"/>
  <c r="D51" i="12"/>
  <c r="D47" i="12"/>
  <c r="D43" i="12"/>
  <c r="D39" i="12"/>
  <c r="D35" i="12"/>
  <c r="D31" i="12"/>
  <c r="D27" i="12"/>
  <c r="D62" i="12"/>
  <c r="D50" i="12"/>
  <c r="D46" i="12"/>
  <c r="D34" i="12"/>
  <c r="D14" i="12"/>
  <c r="D23" i="12"/>
  <c r="AE21" i="12"/>
  <c r="AF21" i="12" s="1"/>
  <c r="D21" i="12"/>
  <c r="AE18" i="12"/>
  <c r="AF18" i="12" s="1"/>
  <c r="D18" i="12"/>
  <c r="D11" i="12"/>
  <c r="D15" i="12"/>
  <c r="AE23" i="12"/>
  <c r="AF23" i="12" s="1"/>
  <c r="AB30" i="5"/>
  <c r="AB53" i="5"/>
  <c r="AB47" i="5"/>
  <c r="AB17" i="5"/>
  <c r="V41" i="7"/>
  <c r="AD12" i="12" s="1"/>
  <c r="AE13" i="12"/>
  <c r="AF13" i="12" s="1"/>
  <c r="AE14" i="12"/>
  <c r="AF14" i="12" s="1"/>
  <c r="AE16" i="12"/>
  <c r="AF16" i="12" s="1"/>
  <c r="AE12" i="12"/>
  <c r="AF12" i="12" s="1"/>
  <c r="AE8" i="12"/>
  <c r="AF8" i="12" s="1"/>
  <c r="AB14" i="5"/>
  <c r="AH17" i="12"/>
  <c r="AI17" i="12" s="1"/>
  <c r="V33" i="7"/>
  <c r="AD11" i="12" s="1"/>
  <c r="V57" i="7"/>
  <c r="V49" i="7"/>
  <c r="AD13" i="12" s="1"/>
  <c r="V25" i="7"/>
  <c r="AD10" i="12" s="1"/>
  <c r="V17" i="7"/>
  <c r="AD9" i="12" s="1"/>
  <c r="V473" i="7"/>
  <c r="AD66" i="12" s="1"/>
  <c r="AB56" i="5"/>
  <c r="V457" i="7"/>
  <c r="AD64" i="12" s="1"/>
  <c r="AB69" i="5"/>
  <c r="V393" i="7"/>
  <c r="AD56" i="12" s="1"/>
  <c r="V353" i="7"/>
  <c r="AD51" i="12" s="1"/>
  <c r="V321" i="7"/>
  <c r="AD47" i="12" s="1"/>
  <c r="V417" i="7"/>
  <c r="AD59" i="12" s="1"/>
  <c r="V425" i="7"/>
  <c r="AD60" i="12" s="1"/>
  <c r="AB39" i="5"/>
  <c r="V369" i="7"/>
  <c r="AD53" i="12" s="1"/>
  <c r="V433" i="7"/>
  <c r="AD61" i="12" s="1"/>
  <c r="V409" i="7"/>
  <c r="AD58" i="12" s="1"/>
  <c r="V497" i="7"/>
  <c r="AD69" i="12" s="1"/>
  <c r="V305" i="7"/>
  <c r="AD45" i="12" s="1"/>
  <c r="AB54" i="5"/>
  <c r="V337" i="7"/>
  <c r="AD49" i="12" s="1"/>
  <c r="V361" i="7"/>
  <c r="AD52" i="12" s="1"/>
  <c r="AB67" i="5"/>
  <c r="AB62" i="5"/>
  <c r="B103" i="7"/>
  <c r="C16" i="6"/>
  <c r="Y16" i="6" s="1"/>
  <c r="AB61" i="5"/>
  <c r="V481" i="7"/>
  <c r="AD67" i="12" s="1"/>
  <c r="V9" i="7"/>
  <c r="AD8" i="12" s="1"/>
  <c r="AB49" i="5"/>
  <c r="AB40" i="5"/>
  <c r="AB70" i="5"/>
  <c r="AB37" i="5"/>
  <c r="AB64" i="5"/>
  <c r="AB38" i="5"/>
  <c r="AB41" i="5"/>
  <c r="AB42" i="5"/>
  <c r="AB43" i="5"/>
  <c r="AB16" i="5"/>
  <c r="AD19" i="12" l="1"/>
  <c r="AH19" i="12" s="1"/>
  <c r="AI19" i="12" s="1"/>
  <c r="AB15" i="5"/>
  <c r="AD16" i="12"/>
  <c r="AH16" i="12" s="1"/>
  <c r="AI16" i="12" s="1"/>
  <c r="AB13" i="5"/>
  <c r="AD14" i="12"/>
  <c r="Y17" i="6"/>
  <c r="X16" i="6"/>
  <c r="AB18" i="5" s="1"/>
  <c r="AH12" i="12"/>
  <c r="AI12" i="12" s="1"/>
  <c r="B71" i="12"/>
  <c r="B55" i="12"/>
  <c r="B70" i="12"/>
  <c r="B69" i="12"/>
  <c r="B9" i="12"/>
  <c r="B17" i="12"/>
  <c r="B26" i="12"/>
  <c r="B34" i="12"/>
  <c r="B44" i="12"/>
  <c r="B61" i="12"/>
  <c r="B10" i="12"/>
  <c r="B18" i="12"/>
  <c r="B25" i="12"/>
  <c r="B33" i="12"/>
  <c r="B41" i="12"/>
  <c r="B53" i="12"/>
  <c r="B68" i="12"/>
  <c r="B63" i="12"/>
  <c r="B21" i="12"/>
  <c r="B38" i="12"/>
  <c r="B14" i="12"/>
  <c r="B29" i="12"/>
  <c r="B45" i="12"/>
  <c r="B43" i="12"/>
  <c r="B46" i="12"/>
  <c r="B15" i="12"/>
  <c r="B32" i="12"/>
  <c r="B56" i="12"/>
  <c r="B23" i="12"/>
  <c r="B39" i="12"/>
  <c r="B65" i="12"/>
  <c r="B67" i="12"/>
  <c r="B51" i="12"/>
  <c r="B62" i="12"/>
  <c r="B66" i="12"/>
  <c r="B11" i="12"/>
  <c r="B19" i="12"/>
  <c r="B28" i="12"/>
  <c r="B36" i="12"/>
  <c r="B49" i="12"/>
  <c r="B64" i="12"/>
  <c r="B12" i="12"/>
  <c r="B20" i="12"/>
  <c r="B27" i="12"/>
  <c r="B35" i="12"/>
  <c r="B42" i="12"/>
  <c r="B57" i="12"/>
  <c r="B47" i="12"/>
  <c r="B54" i="12"/>
  <c r="B58" i="12"/>
  <c r="B13" i="12"/>
  <c r="B30" i="12"/>
  <c r="B52" i="12"/>
  <c r="B72" i="12"/>
  <c r="B22" i="12"/>
  <c r="B37" i="12"/>
  <c r="B60" i="12"/>
  <c r="B59" i="12"/>
  <c r="B50" i="12"/>
  <c r="B24" i="12"/>
  <c r="B40" i="12"/>
  <c r="B8" i="12"/>
  <c r="B16" i="12"/>
  <c r="B31" i="12"/>
  <c r="B48" i="12"/>
  <c r="AH18" i="12"/>
  <c r="AI18" i="12" s="1"/>
  <c r="AB66" i="5"/>
  <c r="AB46" i="5"/>
  <c r="AB63" i="5"/>
  <c r="AB60" i="5"/>
  <c r="AB11" i="5"/>
  <c r="AB48" i="5"/>
  <c r="AH9" i="12"/>
  <c r="AI9" i="12" s="1"/>
  <c r="AH11" i="12"/>
  <c r="AI11" i="12" s="1"/>
  <c r="AH15" i="12"/>
  <c r="AI15" i="12" s="1"/>
  <c r="AB10" i="5"/>
  <c r="AB12" i="5"/>
  <c r="AB9" i="5"/>
  <c r="AB59" i="5"/>
  <c r="AB65" i="5"/>
  <c r="AB44" i="5"/>
  <c r="AB57" i="5"/>
  <c r="AB50" i="5"/>
  <c r="AB55" i="5"/>
  <c r="AB58" i="5"/>
  <c r="AB52" i="5"/>
  <c r="AB51" i="5"/>
  <c r="AB68" i="5"/>
  <c r="C103" i="7"/>
  <c r="W72" i="13" l="1"/>
  <c r="S72" i="13"/>
  <c r="O72" i="13"/>
  <c r="K72" i="13"/>
  <c r="G72" i="13"/>
  <c r="C72" i="13"/>
  <c r="W71" i="13"/>
  <c r="S71" i="13"/>
  <c r="O71" i="13"/>
  <c r="K71" i="13"/>
  <c r="G71" i="13"/>
  <c r="C71" i="13"/>
  <c r="W70" i="13"/>
  <c r="S70" i="13"/>
  <c r="O70" i="13"/>
  <c r="K70" i="13"/>
  <c r="G70" i="13"/>
  <c r="C70" i="13"/>
  <c r="W69" i="13"/>
  <c r="S69" i="13"/>
  <c r="O69" i="13"/>
  <c r="K69" i="13"/>
  <c r="G69" i="13"/>
  <c r="C69" i="13"/>
  <c r="W68" i="13"/>
  <c r="S68" i="13"/>
  <c r="O68" i="13"/>
  <c r="K68" i="13"/>
  <c r="G68" i="13"/>
  <c r="C68" i="13"/>
  <c r="W67" i="13"/>
  <c r="S67" i="13"/>
  <c r="O67" i="13"/>
  <c r="K67" i="13"/>
  <c r="G67" i="13"/>
  <c r="C67" i="13"/>
  <c r="W66" i="13"/>
  <c r="S66" i="13"/>
  <c r="O66" i="13"/>
  <c r="K66" i="13"/>
  <c r="G66" i="13"/>
  <c r="C66" i="13"/>
  <c r="W65" i="13"/>
  <c r="S65" i="13"/>
  <c r="O65" i="13"/>
  <c r="K65" i="13"/>
  <c r="G65" i="13"/>
  <c r="C65" i="13"/>
  <c r="W64" i="13"/>
  <c r="S64" i="13"/>
  <c r="O64" i="13"/>
  <c r="K64" i="13"/>
  <c r="G64" i="13"/>
  <c r="C64" i="13"/>
  <c r="W63" i="13"/>
  <c r="S63" i="13"/>
  <c r="O63" i="13"/>
  <c r="K63" i="13"/>
  <c r="G63" i="13"/>
  <c r="C63" i="13"/>
  <c r="W62" i="13"/>
  <c r="S62" i="13"/>
  <c r="O62" i="13"/>
  <c r="K62" i="13"/>
  <c r="G62" i="13"/>
  <c r="C62" i="13"/>
  <c r="W61" i="13"/>
  <c r="S61" i="13"/>
  <c r="O61" i="13"/>
  <c r="K61" i="13"/>
  <c r="G61" i="13"/>
  <c r="C61" i="13"/>
  <c r="W60" i="13"/>
  <c r="S60" i="13"/>
  <c r="O60" i="13"/>
  <c r="K60" i="13"/>
  <c r="G60" i="13"/>
  <c r="C60" i="13"/>
  <c r="W59" i="13"/>
  <c r="S59" i="13"/>
  <c r="O59" i="13"/>
  <c r="K59" i="13"/>
  <c r="G59" i="13"/>
  <c r="C59" i="13"/>
  <c r="W58" i="13"/>
  <c r="S58" i="13"/>
  <c r="O58" i="13"/>
  <c r="K58" i="13"/>
  <c r="G58" i="13"/>
  <c r="C58" i="13"/>
  <c r="W57" i="13"/>
  <c r="S57" i="13"/>
  <c r="O57" i="13"/>
  <c r="K57" i="13"/>
  <c r="G57" i="13"/>
  <c r="C57" i="13"/>
  <c r="W56" i="13"/>
  <c r="S56" i="13"/>
  <c r="O56" i="13"/>
  <c r="K56" i="13"/>
  <c r="G56" i="13"/>
  <c r="C56" i="13"/>
  <c r="W55" i="13"/>
  <c r="S55" i="13"/>
  <c r="O55" i="13"/>
  <c r="K55" i="13"/>
  <c r="G55" i="13"/>
  <c r="C55" i="13"/>
  <c r="W54" i="13"/>
  <c r="S54" i="13"/>
  <c r="O54" i="13"/>
  <c r="K54" i="13"/>
  <c r="G54" i="13"/>
  <c r="C54" i="13"/>
  <c r="W53" i="13"/>
  <c r="S53" i="13"/>
  <c r="O53" i="13"/>
  <c r="K53" i="13"/>
  <c r="G53" i="13"/>
  <c r="C53" i="13"/>
  <c r="W52" i="13"/>
  <c r="S52" i="13"/>
  <c r="O52" i="13"/>
  <c r="K52" i="13"/>
  <c r="G52" i="13"/>
  <c r="C52" i="13"/>
  <c r="W51" i="13"/>
  <c r="S51" i="13"/>
  <c r="O51" i="13"/>
  <c r="K51" i="13"/>
  <c r="G51" i="13"/>
  <c r="C51" i="13"/>
  <c r="W50" i="13"/>
  <c r="S50" i="13"/>
  <c r="O50" i="13"/>
  <c r="K50" i="13"/>
  <c r="G50" i="13"/>
  <c r="C50" i="13"/>
  <c r="W49" i="13"/>
  <c r="S49" i="13"/>
  <c r="O49" i="13"/>
  <c r="K49" i="13"/>
  <c r="G49" i="13"/>
  <c r="C49" i="13"/>
  <c r="W48" i="13"/>
  <c r="S48" i="13"/>
  <c r="O48" i="13"/>
  <c r="K48" i="13"/>
  <c r="G48" i="13"/>
  <c r="C48" i="13"/>
  <c r="W47" i="13"/>
  <c r="S47" i="13"/>
  <c r="O47" i="13"/>
  <c r="K47" i="13"/>
  <c r="G47" i="13"/>
  <c r="C47" i="13"/>
  <c r="W46" i="13"/>
  <c r="S46" i="13"/>
  <c r="O46" i="13"/>
  <c r="K46" i="13"/>
  <c r="G46" i="13"/>
  <c r="C46" i="13"/>
  <c r="W45" i="13"/>
  <c r="S45" i="13"/>
  <c r="O45" i="13"/>
  <c r="K45" i="13"/>
  <c r="G45" i="13"/>
  <c r="C45" i="13"/>
  <c r="W44" i="13"/>
  <c r="S44" i="13"/>
  <c r="O44" i="13"/>
  <c r="K44" i="13"/>
  <c r="G44" i="13"/>
  <c r="C44" i="13"/>
  <c r="W43" i="13"/>
  <c r="S43" i="13"/>
  <c r="O43" i="13"/>
  <c r="K43" i="13"/>
  <c r="G43" i="13"/>
  <c r="C43" i="13"/>
  <c r="W42" i="13"/>
  <c r="S42" i="13"/>
  <c r="O42" i="13"/>
  <c r="K42" i="13"/>
  <c r="G42" i="13"/>
  <c r="C42" i="13"/>
  <c r="W41" i="13"/>
  <c r="S41" i="13"/>
  <c r="O41" i="13"/>
  <c r="K41" i="13"/>
  <c r="G41" i="13"/>
  <c r="C41" i="13"/>
  <c r="W40" i="13"/>
  <c r="S40" i="13"/>
  <c r="O40" i="13"/>
  <c r="K40" i="13"/>
  <c r="G40" i="13"/>
  <c r="C40" i="13"/>
  <c r="W39" i="13"/>
  <c r="S39" i="13"/>
  <c r="O39" i="13"/>
  <c r="K39" i="13"/>
  <c r="G39" i="13"/>
  <c r="C39" i="13"/>
  <c r="W38" i="13"/>
  <c r="S38" i="13"/>
  <c r="O38" i="13"/>
  <c r="K38" i="13"/>
  <c r="G38" i="13"/>
  <c r="C38" i="13"/>
  <c r="W37" i="13"/>
  <c r="S37" i="13"/>
  <c r="O37" i="13"/>
  <c r="K37" i="13"/>
  <c r="G37" i="13"/>
  <c r="C37" i="13"/>
  <c r="W36" i="13"/>
  <c r="S36" i="13"/>
  <c r="O36" i="13"/>
  <c r="K36" i="13"/>
  <c r="G36" i="13"/>
  <c r="C36" i="13"/>
  <c r="W35" i="13"/>
  <c r="S35" i="13"/>
  <c r="O35" i="13"/>
  <c r="K35" i="13"/>
  <c r="G35" i="13"/>
  <c r="C35" i="13"/>
  <c r="W34" i="13"/>
  <c r="S34" i="13"/>
  <c r="O34" i="13"/>
  <c r="K34" i="13"/>
  <c r="G34" i="13"/>
  <c r="C34" i="13"/>
  <c r="W33" i="13"/>
  <c r="S33" i="13"/>
  <c r="O33" i="13"/>
  <c r="K33" i="13"/>
  <c r="G33" i="13"/>
  <c r="V72" i="13"/>
  <c r="R72" i="13"/>
  <c r="N72" i="13"/>
  <c r="J72" i="13"/>
  <c r="F72" i="13"/>
  <c r="B72" i="13"/>
  <c r="V71" i="13"/>
  <c r="R71" i="13"/>
  <c r="N71" i="13"/>
  <c r="J71" i="13"/>
  <c r="F71" i="13"/>
  <c r="B71" i="13"/>
  <c r="V70" i="13"/>
  <c r="R70" i="13"/>
  <c r="N70" i="13"/>
  <c r="J70" i="13"/>
  <c r="F70" i="13"/>
  <c r="B70" i="13"/>
  <c r="V69" i="13"/>
  <c r="R69" i="13"/>
  <c r="N69" i="13"/>
  <c r="J69" i="13"/>
  <c r="F69" i="13"/>
  <c r="B69" i="13"/>
  <c r="V68" i="13"/>
  <c r="R68" i="13"/>
  <c r="N68" i="13"/>
  <c r="J68" i="13"/>
  <c r="F68" i="13"/>
  <c r="B68" i="13"/>
  <c r="V67" i="13"/>
  <c r="R67" i="13"/>
  <c r="N67" i="13"/>
  <c r="J67" i="13"/>
  <c r="F67" i="13"/>
  <c r="B67" i="13"/>
  <c r="V66" i="13"/>
  <c r="R66" i="13"/>
  <c r="N66" i="13"/>
  <c r="J66" i="13"/>
  <c r="F66" i="13"/>
  <c r="B66" i="13"/>
  <c r="V65" i="13"/>
  <c r="R65" i="13"/>
  <c r="N65" i="13"/>
  <c r="J65" i="13"/>
  <c r="F65" i="13"/>
  <c r="B65" i="13"/>
  <c r="V64" i="13"/>
  <c r="R64" i="13"/>
  <c r="N64" i="13"/>
  <c r="J64" i="13"/>
  <c r="F64" i="13"/>
  <c r="B64" i="13"/>
  <c r="V63" i="13"/>
  <c r="R63" i="13"/>
  <c r="N63" i="13"/>
  <c r="J63" i="13"/>
  <c r="F63" i="13"/>
  <c r="B63" i="13"/>
  <c r="V62" i="13"/>
  <c r="R62" i="13"/>
  <c r="N62" i="13"/>
  <c r="J62" i="13"/>
  <c r="F62" i="13"/>
  <c r="B62" i="13"/>
  <c r="V61" i="13"/>
  <c r="R61" i="13"/>
  <c r="N61" i="13"/>
  <c r="J61" i="13"/>
  <c r="F61" i="13"/>
  <c r="B61" i="13"/>
  <c r="V60" i="13"/>
  <c r="R60" i="13"/>
  <c r="N60" i="13"/>
  <c r="J60" i="13"/>
  <c r="F60" i="13"/>
  <c r="B60" i="13"/>
  <c r="V59" i="13"/>
  <c r="R59" i="13"/>
  <c r="N59" i="13"/>
  <c r="J59" i="13"/>
  <c r="F59" i="13"/>
  <c r="B59" i="13"/>
  <c r="V58" i="13"/>
  <c r="R58" i="13"/>
  <c r="N58" i="13"/>
  <c r="J58" i="13"/>
  <c r="F58" i="13"/>
  <c r="B58" i="13"/>
  <c r="V57" i="13"/>
  <c r="R57" i="13"/>
  <c r="N57" i="13"/>
  <c r="J57" i="13"/>
  <c r="F57" i="13"/>
  <c r="B57" i="13"/>
  <c r="V56" i="13"/>
  <c r="R56" i="13"/>
  <c r="N56" i="13"/>
  <c r="J56" i="13"/>
  <c r="F56" i="13"/>
  <c r="B56" i="13"/>
  <c r="V55" i="13"/>
  <c r="R55" i="13"/>
  <c r="N55" i="13"/>
  <c r="J55" i="13"/>
  <c r="F55" i="13"/>
  <c r="B55" i="13"/>
  <c r="V54" i="13"/>
  <c r="R54" i="13"/>
  <c r="N54" i="13"/>
  <c r="J54" i="13"/>
  <c r="F54" i="13"/>
  <c r="B54" i="13"/>
  <c r="V53" i="13"/>
  <c r="R53" i="13"/>
  <c r="N53" i="13"/>
  <c r="J53" i="13"/>
  <c r="F53" i="13"/>
  <c r="B53" i="13"/>
  <c r="V52" i="13"/>
  <c r="R52" i="13"/>
  <c r="N52" i="13"/>
  <c r="J52" i="13"/>
  <c r="F52" i="13"/>
  <c r="B52" i="13"/>
  <c r="V51" i="13"/>
  <c r="R51" i="13"/>
  <c r="N51" i="13"/>
  <c r="J51" i="13"/>
  <c r="F51" i="13"/>
  <c r="B51" i="13"/>
  <c r="V50" i="13"/>
  <c r="R50" i="13"/>
  <c r="N50" i="13"/>
  <c r="J50" i="13"/>
  <c r="F50" i="13"/>
  <c r="B50" i="13"/>
  <c r="V49" i="13"/>
  <c r="R49" i="13"/>
  <c r="N49" i="13"/>
  <c r="J49" i="13"/>
  <c r="F49" i="13"/>
  <c r="B49" i="13"/>
  <c r="V48" i="13"/>
  <c r="R48" i="13"/>
  <c r="N48" i="13"/>
  <c r="J48" i="13"/>
  <c r="F48" i="13"/>
  <c r="B48" i="13"/>
  <c r="V47" i="13"/>
  <c r="R47" i="13"/>
  <c r="N47" i="13"/>
  <c r="J47" i="13"/>
  <c r="F47" i="13"/>
  <c r="B47" i="13"/>
  <c r="V46" i="13"/>
  <c r="R46" i="13"/>
  <c r="N46" i="13"/>
  <c r="J46" i="13"/>
  <c r="F46" i="13"/>
  <c r="B46" i="13"/>
  <c r="V45" i="13"/>
  <c r="R45" i="13"/>
  <c r="N45" i="13"/>
  <c r="J45" i="13"/>
  <c r="F45" i="13"/>
  <c r="B45" i="13"/>
  <c r="V44" i="13"/>
  <c r="R44" i="13"/>
  <c r="N44" i="13"/>
  <c r="J44" i="13"/>
  <c r="F44" i="13"/>
  <c r="B44" i="13"/>
  <c r="V43" i="13"/>
  <c r="R43" i="13"/>
  <c r="N43" i="13"/>
  <c r="J43" i="13"/>
  <c r="F43" i="13"/>
  <c r="B43" i="13"/>
  <c r="V42" i="13"/>
  <c r="R42" i="13"/>
  <c r="N42" i="13"/>
  <c r="J42" i="13"/>
  <c r="F42" i="13"/>
  <c r="B42" i="13"/>
  <c r="V41" i="13"/>
  <c r="R41" i="13"/>
  <c r="N41" i="13"/>
  <c r="J41" i="13"/>
  <c r="F41" i="13"/>
  <c r="B41" i="13"/>
  <c r="V40" i="13"/>
  <c r="R40" i="13"/>
  <c r="N40" i="13"/>
  <c r="J40" i="13"/>
  <c r="F40" i="13"/>
  <c r="B40" i="13"/>
  <c r="V39" i="13"/>
  <c r="R39" i="13"/>
  <c r="N39" i="13"/>
  <c r="J39" i="13"/>
  <c r="F39" i="13"/>
  <c r="B39" i="13"/>
  <c r="V38" i="13"/>
  <c r="R38" i="13"/>
  <c r="N38" i="13"/>
  <c r="J38" i="13"/>
  <c r="F38" i="13"/>
  <c r="B38" i="13"/>
  <c r="V37" i="13"/>
  <c r="R37" i="13"/>
  <c r="N37" i="13"/>
  <c r="J37" i="13"/>
  <c r="F37" i="13"/>
  <c r="B37" i="13"/>
  <c r="V36" i="13"/>
  <c r="R36" i="13"/>
  <c r="N36" i="13"/>
  <c r="J36" i="13"/>
  <c r="F36" i="13"/>
  <c r="B36" i="13"/>
  <c r="V35" i="13"/>
  <c r="R35" i="13"/>
  <c r="N35" i="13"/>
  <c r="J35" i="13"/>
  <c r="F35" i="13"/>
  <c r="B35" i="13"/>
  <c r="V34" i="13"/>
  <c r="R34" i="13"/>
  <c r="N34" i="13"/>
  <c r="J34" i="13"/>
  <c r="F34" i="13"/>
  <c r="B34" i="13"/>
  <c r="V33" i="13"/>
  <c r="R33" i="13"/>
  <c r="N33" i="13"/>
  <c r="J33" i="13"/>
  <c r="F33" i="13"/>
  <c r="U72" i="13"/>
  <c r="M72" i="13"/>
  <c r="E72" i="13"/>
  <c r="U71" i="13"/>
  <c r="M71" i="13"/>
  <c r="E71" i="13"/>
  <c r="U70" i="13"/>
  <c r="M70" i="13"/>
  <c r="E70" i="13"/>
  <c r="U69" i="13"/>
  <c r="M69" i="13"/>
  <c r="E69" i="13"/>
  <c r="U68" i="13"/>
  <c r="M68" i="13"/>
  <c r="E68" i="13"/>
  <c r="U67" i="13"/>
  <c r="M67" i="13"/>
  <c r="E67" i="13"/>
  <c r="U66" i="13"/>
  <c r="M66" i="13"/>
  <c r="E66" i="13"/>
  <c r="U65" i="13"/>
  <c r="M65" i="13"/>
  <c r="E65" i="13"/>
  <c r="U64" i="13"/>
  <c r="M64" i="13"/>
  <c r="E64" i="13"/>
  <c r="U63" i="13"/>
  <c r="M63" i="13"/>
  <c r="E63" i="13"/>
  <c r="U62" i="13"/>
  <c r="M62" i="13"/>
  <c r="E62" i="13"/>
  <c r="U61" i="13"/>
  <c r="M61" i="13"/>
  <c r="E61" i="13"/>
  <c r="U60" i="13"/>
  <c r="M60" i="13"/>
  <c r="E60" i="13"/>
  <c r="U59" i="13"/>
  <c r="M59" i="13"/>
  <c r="E59" i="13"/>
  <c r="U58" i="13"/>
  <c r="M58" i="13"/>
  <c r="E58" i="13"/>
  <c r="U57" i="13"/>
  <c r="M57" i="13"/>
  <c r="E57" i="13"/>
  <c r="U56" i="13"/>
  <c r="M56" i="13"/>
  <c r="E56" i="13"/>
  <c r="U55" i="13"/>
  <c r="M55" i="13"/>
  <c r="E55" i="13"/>
  <c r="U54" i="13"/>
  <c r="M54" i="13"/>
  <c r="E54" i="13"/>
  <c r="U53" i="13"/>
  <c r="M53" i="13"/>
  <c r="E53" i="13"/>
  <c r="U52" i="13"/>
  <c r="M52" i="13"/>
  <c r="E52" i="13"/>
  <c r="U51" i="13"/>
  <c r="M51" i="13"/>
  <c r="E51" i="13"/>
  <c r="U50" i="13"/>
  <c r="M50" i="13"/>
  <c r="E50" i="13"/>
  <c r="U49" i="13"/>
  <c r="M49" i="13"/>
  <c r="E49" i="13"/>
  <c r="U48" i="13"/>
  <c r="M48" i="13"/>
  <c r="E48" i="13"/>
  <c r="U47" i="13"/>
  <c r="M47" i="13"/>
  <c r="E47" i="13"/>
  <c r="U46" i="13"/>
  <c r="M46" i="13"/>
  <c r="E46" i="13"/>
  <c r="U45" i="13"/>
  <c r="M45" i="13"/>
  <c r="E45" i="13"/>
  <c r="U44" i="13"/>
  <c r="M44" i="13"/>
  <c r="E44" i="13"/>
  <c r="U43" i="13"/>
  <c r="M43" i="13"/>
  <c r="E43" i="13"/>
  <c r="U42" i="13"/>
  <c r="M42" i="13"/>
  <c r="E42" i="13"/>
  <c r="U41" i="13"/>
  <c r="M41" i="13"/>
  <c r="E41" i="13"/>
  <c r="U40" i="13"/>
  <c r="M40" i="13"/>
  <c r="E40" i="13"/>
  <c r="U39" i="13"/>
  <c r="M39" i="13"/>
  <c r="E39" i="13"/>
  <c r="U38" i="13"/>
  <c r="M38" i="13"/>
  <c r="E38" i="13"/>
  <c r="U37" i="13"/>
  <c r="M37" i="13"/>
  <c r="E37" i="13"/>
  <c r="U36" i="13"/>
  <c r="M36" i="13"/>
  <c r="E36" i="13"/>
  <c r="U35" i="13"/>
  <c r="M35" i="13"/>
  <c r="E35" i="13"/>
  <c r="U34" i="13"/>
  <c r="M34" i="13"/>
  <c r="E34" i="13"/>
  <c r="U33" i="13"/>
  <c r="M33" i="13"/>
  <c r="E33" i="13"/>
  <c r="Z32" i="13"/>
  <c r="U32" i="13"/>
  <c r="Q32" i="13"/>
  <c r="M32" i="13"/>
  <c r="I32" i="13"/>
  <c r="E32" i="13"/>
  <c r="Z31" i="13"/>
  <c r="U31" i="13"/>
  <c r="Q31" i="13"/>
  <c r="M31" i="13"/>
  <c r="I31" i="13"/>
  <c r="E31" i="13"/>
  <c r="Z30" i="13"/>
  <c r="U30" i="13"/>
  <c r="Q30" i="13"/>
  <c r="M30" i="13"/>
  <c r="I30" i="13"/>
  <c r="E30" i="13"/>
  <c r="Z29" i="13"/>
  <c r="U29" i="13"/>
  <c r="Q29" i="13"/>
  <c r="M29" i="13"/>
  <c r="I29" i="13"/>
  <c r="E29" i="13"/>
  <c r="Z28" i="13"/>
  <c r="U28" i="13"/>
  <c r="Q28" i="13"/>
  <c r="M28" i="13"/>
  <c r="I28" i="13"/>
  <c r="E28" i="13"/>
  <c r="Z27" i="13"/>
  <c r="U27" i="13"/>
  <c r="Q27" i="13"/>
  <c r="M27" i="13"/>
  <c r="I27" i="13"/>
  <c r="E27" i="13"/>
  <c r="Z26" i="13"/>
  <c r="U26" i="13"/>
  <c r="Q26" i="13"/>
  <c r="M26" i="13"/>
  <c r="I26" i="13"/>
  <c r="E26" i="13"/>
  <c r="Z25" i="13"/>
  <c r="U25" i="13"/>
  <c r="Q25" i="13"/>
  <c r="M25" i="13"/>
  <c r="I25" i="13"/>
  <c r="E25" i="13"/>
  <c r="Z24" i="13"/>
  <c r="U24" i="13"/>
  <c r="Q24" i="13"/>
  <c r="M24" i="13"/>
  <c r="I24" i="13"/>
  <c r="E24" i="13"/>
  <c r="Z23" i="13"/>
  <c r="U23" i="13"/>
  <c r="Q23" i="13"/>
  <c r="M23" i="13"/>
  <c r="I23" i="13"/>
  <c r="E23" i="13"/>
  <c r="Z22" i="13"/>
  <c r="U22" i="13"/>
  <c r="Q22" i="13"/>
  <c r="M22" i="13"/>
  <c r="I22" i="13"/>
  <c r="E22" i="13"/>
  <c r="Z21" i="13"/>
  <c r="U21" i="13"/>
  <c r="Q21" i="13"/>
  <c r="M21" i="13"/>
  <c r="I21" i="13"/>
  <c r="E21" i="13"/>
  <c r="Z20" i="13"/>
  <c r="U20" i="13"/>
  <c r="Q20" i="13"/>
  <c r="M20" i="13"/>
  <c r="I20" i="13"/>
  <c r="E20" i="13"/>
  <c r="Z19" i="13"/>
  <c r="U19" i="13"/>
  <c r="Q19" i="13"/>
  <c r="M19" i="13"/>
  <c r="I19" i="13"/>
  <c r="E19" i="13"/>
  <c r="Z18" i="13"/>
  <c r="U18" i="13"/>
  <c r="Q18" i="13"/>
  <c r="M18" i="13"/>
  <c r="I18" i="13"/>
  <c r="E18" i="13"/>
  <c r="Z17" i="13"/>
  <c r="U17" i="13"/>
  <c r="Q17" i="13"/>
  <c r="M17" i="13"/>
  <c r="I17" i="13"/>
  <c r="E17" i="13"/>
  <c r="Z16" i="13"/>
  <c r="U16" i="13"/>
  <c r="Q16" i="13"/>
  <c r="M16" i="13"/>
  <c r="I16" i="13"/>
  <c r="E16" i="13"/>
  <c r="Z15" i="13"/>
  <c r="U15" i="13"/>
  <c r="Q15" i="13"/>
  <c r="M15" i="13"/>
  <c r="I15" i="13"/>
  <c r="E15" i="13"/>
  <c r="Z14" i="13"/>
  <c r="U14" i="13"/>
  <c r="Q14" i="13"/>
  <c r="M14" i="13"/>
  <c r="I14" i="13"/>
  <c r="E14" i="13"/>
  <c r="Z13" i="13"/>
  <c r="U13" i="13"/>
  <c r="Q13" i="13"/>
  <c r="M13" i="13"/>
  <c r="I13" i="13"/>
  <c r="E13" i="13"/>
  <c r="Z12" i="13"/>
  <c r="U12" i="13"/>
  <c r="Q12" i="13"/>
  <c r="M12" i="13"/>
  <c r="I12" i="13"/>
  <c r="E12" i="13"/>
  <c r="Z11" i="13"/>
  <c r="U11" i="13"/>
  <c r="Q11" i="13"/>
  <c r="M11" i="13"/>
  <c r="I11" i="13"/>
  <c r="E11" i="13"/>
  <c r="Z10" i="13"/>
  <c r="U10" i="13"/>
  <c r="Q10" i="13"/>
  <c r="M10" i="13"/>
  <c r="I10" i="13"/>
  <c r="E10" i="13"/>
  <c r="Z9" i="13"/>
  <c r="U9" i="13"/>
  <c r="Q9" i="13"/>
  <c r="M9" i="13"/>
  <c r="I9" i="13"/>
  <c r="E9" i="13"/>
  <c r="Z8" i="13"/>
  <c r="U8" i="13"/>
  <c r="Q8" i="13"/>
  <c r="M8" i="13"/>
  <c r="I8" i="13"/>
  <c r="E8" i="13"/>
  <c r="T72" i="13"/>
  <c r="L72" i="13"/>
  <c r="D72" i="13"/>
  <c r="T71" i="13"/>
  <c r="L71" i="13"/>
  <c r="D71" i="13"/>
  <c r="T70" i="13"/>
  <c r="L70" i="13"/>
  <c r="D70" i="13"/>
  <c r="T69" i="13"/>
  <c r="L69" i="13"/>
  <c r="D69" i="13"/>
  <c r="T68" i="13"/>
  <c r="L68" i="13"/>
  <c r="D68" i="13"/>
  <c r="T67" i="13"/>
  <c r="L67" i="13"/>
  <c r="D67" i="13"/>
  <c r="T66" i="13"/>
  <c r="L66" i="13"/>
  <c r="D66" i="13"/>
  <c r="T65" i="13"/>
  <c r="L65" i="13"/>
  <c r="D65" i="13"/>
  <c r="T64" i="13"/>
  <c r="L64" i="13"/>
  <c r="D64" i="13"/>
  <c r="T63" i="13"/>
  <c r="L63" i="13"/>
  <c r="D63" i="13"/>
  <c r="T62" i="13"/>
  <c r="L62" i="13"/>
  <c r="D62" i="13"/>
  <c r="T61" i="13"/>
  <c r="L61" i="13"/>
  <c r="D61" i="13"/>
  <c r="T60" i="13"/>
  <c r="L60" i="13"/>
  <c r="D60" i="13"/>
  <c r="T59" i="13"/>
  <c r="L59" i="13"/>
  <c r="D59" i="13"/>
  <c r="T58" i="13"/>
  <c r="L58" i="13"/>
  <c r="D58" i="13"/>
  <c r="T57" i="13"/>
  <c r="L57" i="13"/>
  <c r="D57" i="13"/>
  <c r="T56" i="13"/>
  <c r="L56" i="13"/>
  <c r="D56" i="13"/>
  <c r="T55" i="13"/>
  <c r="L55" i="13"/>
  <c r="D55" i="13"/>
  <c r="T54" i="13"/>
  <c r="L54" i="13"/>
  <c r="D54" i="13"/>
  <c r="T53" i="13"/>
  <c r="L53" i="13"/>
  <c r="D53" i="13"/>
  <c r="T52" i="13"/>
  <c r="L52" i="13"/>
  <c r="D52" i="13"/>
  <c r="T51" i="13"/>
  <c r="L51" i="13"/>
  <c r="D51" i="13"/>
  <c r="T50" i="13"/>
  <c r="L50" i="13"/>
  <c r="D50" i="13"/>
  <c r="T49" i="13"/>
  <c r="L49" i="13"/>
  <c r="D49" i="13"/>
  <c r="T48" i="13"/>
  <c r="L48" i="13"/>
  <c r="D48" i="13"/>
  <c r="T47" i="13"/>
  <c r="L47" i="13"/>
  <c r="D47" i="13"/>
  <c r="T46" i="13"/>
  <c r="L46" i="13"/>
  <c r="D46" i="13"/>
  <c r="T45" i="13"/>
  <c r="L45" i="13"/>
  <c r="D45" i="13"/>
  <c r="T44" i="13"/>
  <c r="L44" i="13"/>
  <c r="D44" i="13"/>
  <c r="T43" i="13"/>
  <c r="L43" i="13"/>
  <c r="D43" i="13"/>
  <c r="T42" i="13"/>
  <c r="L42" i="13"/>
  <c r="D42" i="13"/>
  <c r="T41" i="13"/>
  <c r="L41" i="13"/>
  <c r="D41" i="13"/>
  <c r="T40" i="13"/>
  <c r="L40" i="13"/>
  <c r="D40" i="13"/>
  <c r="T39" i="13"/>
  <c r="L39" i="13"/>
  <c r="D39" i="13"/>
  <c r="T38" i="13"/>
  <c r="L38" i="13"/>
  <c r="D38" i="13"/>
  <c r="T37" i="13"/>
  <c r="L37" i="13"/>
  <c r="D37" i="13"/>
  <c r="T36" i="13"/>
  <c r="L36" i="13"/>
  <c r="D36" i="13"/>
  <c r="T35" i="13"/>
  <c r="L35" i="13"/>
  <c r="D35" i="13"/>
  <c r="T34" i="13"/>
  <c r="L34" i="13"/>
  <c r="D34" i="13"/>
  <c r="T33" i="13"/>
  <c r="L33" i="13"/>
  <c r="D33" i="13"/>
  <c r="X32" i="13"/>
  <c r="T32" i="13"/>
  <c r="P32" i="13"/>
  <c r="L32" i="13"/>
  <c r="H32" i="13"/>
  <c r="D32" i="13"/>
  <c r="X31" i="13"/>
  <c r="T31" i="13"/>
  <c r="P31" i="13"/>
  <c r="L31" i="13"/>
  <c r="H31" i="13"/>
  <c r="D31" i="13"/>
  <c r="X30" i="13"/>
  <c r="T30" i="13"/>
  <c r="P30" i="13"/>
  <c r="L30" i="13"/>
  <c r="H30" i="13"/>
  <c r="D30" i="13"/>
  <c r="X29" i="13"/>
  <c r="T29" i="13"/>
  <c r="P29" i="13"/>
  <c r="L29" i="13"/>
  <c r="H29" i="13"/>
  <c r="D29" i="13"/>
  <c r="X28" i="13"/>
  <c r="T28" i="13"/>
  <c r="P28" i="13"/>
  <c r="L28" i="13"/>
  <c r="H28" i="13"/>
  <c r="D28" i="13"/>
  <c r="X27" i="13"/>
  <c r="T27" i="13"/>
  <c r="P27" i="13"/>
  <c r="L27" i="13"/>
  <c r="H27" i="13"/>
  <c r="D27" i="13"/>
  <c r="X26" i="13"/>
  <c r="T26" i="13"/>
  <c r="P26" i="13"/>
  <c r="L26" i="13"/>
  <c r="H26" i="13"/>
  <c r="D26" i="13"/>
  <c r="X25" i="13"/>
  <c r="T25" i="13"/>
  <c r="P25" i="13"/>
  <c r="L25" i="13"/>
  <c r="H25" i="13"/>
  <c r="D25" i="13"/>
  <c r="X24" i="13"/>
  <c r="T24" i="13"/>
  <c r="P24" i="13"/>
  <c r="L24" i="13"/>
  <c r="H24" i="13"/>
  <c r="D24" i="13"/>
  <c r="X23" i="13"/>
  <c r="T23" i="13"/>
  <c r="P23" i="13"/>
  <c r="L23" i="13"/>
  <c r="H23" i="13"/>
  <c r="D23" i="13"/>
  <c r="X22" i="13"/>
  <c r="T22" i="13"/>
  <c r="P22" i="13"/>
  <c r="L22" i="13"/>
  <c r="H22" i="13"/>
  <c r="D22" i="13"/>
  <c r="X21" i="13"/>
  <c r="T21" i="13"/>
  <c r="P21" i="13"/>
  <c r="L21" i="13"/>
  <c r="H21" i="13"/>
  <c r="D21" i="13"/>
  <c r="X20" i="13"/>
  <c r="T20" i="13"/>
  <c r="P20" i="13"/>
  <c r="L20" i="13"/>
  <c r="H20" i="13"/>
  <c r="D20" i="13"/>
  <c r="X19" i="13"/>
  <c r="T19" i="13"/>
  <c r="P19" i="13"/>
  <c r="L19" i="13"/>
  <c r="H19" i="13"/>
  <c r="D19" i="13"/>
  <c r="X18" i="13"/>
  <c r="T18" i="13"/>
  <c r="P18" i="13"/>
  <c r="L18" i="13"/>
  <c r="H18" i="13"/>
  <c r="D18" i="13"/>
  <c r="X17" i="13"/>
  <c r="T17" i="13"/>
  <c r="P17" i="13"/>
  <c r="L17" i="13"/>
  <c r="H17" i="13"/>
  <c r="D17" i="13"/>
  <c r="X16" i="13"/>
  <c r="T16" i="13"/>
  <c r="P16" i="13"/>
  <c r="L16" i="13"/>
  <c r="H16" i="13"/>
  <c r="D16" i="13"/>
  <c r="X15" i="13"/>
  <c r="T15" i="13"/>
  <c r="P15" i="13"/>
  <c r="L15" i="13"/>
  <c r="H15" i="13"/>
  <c r="D15" i="13"/>
  <c r="X14" i="13"/>
  <c r="T14" i="13"/>
  <c r="P14" i="13"/>
  <c r="L14" i="13"/>
  <c r="H14" i="13"/>
  <c r="D14" i="13"/>
  <c r="X13" i="13"/>
  <c r="T13" i="13"/>
  <c r="P13" i="13"/>
  <c r="L13" i="13"/>
  <c r="H13" i="13"/>
  <c r="D13" i="13"/>
  <c r="X12" i="13"/>
  <c r="T12" i="13"/>
  <c r="P12" i="13"/>
  <c r="L12" i="13"/>
  <c r="H12" i="13"/>
  <c r="D12" i="13"/>
  <c r="X11" i="13"/>
  <c r="T11" i="13"/>
  <c r="P11" i="13"/>
  <c r="L11" i="13"/>
  <c r="H11" i="13"/>
  <c r="D11" i="13"/>
  <c r="X10" i="13"/>
  <c r="T10" i="13"/>
  <c r="P10" i="13"/>
  <c r="L10" i="13"/>
  <c r="H10" i="13"/>
  <c r="D10" i="13"/>
  <c r="X9" i="13"/>
  <c r="T9" i="13"/>
  <c r="P9" i="13"/>
  <c r="L9" i="13"/>
  <c r="H9" i="13"/>
  <c r="D9" i="13"/>
  <c r="X8" i="13"/>
  <c r="T8" i="13"/>
  <c r="P8" i="13"/>
  <c r="L8" i="13"/>
  <c r="H8" i="13"/>
  <c r="D8" i="13"/>
  <c r="P72" i="13"/>
  <c r="X71" i="13"/>
  <c r="H71" i="13"/>
  <c r="P70" i="13"/>
  <c r="X69" i="13"/>
  <c r="H69" i="13"/>
  <c r="P68" i="13"/>
  <c r="X67" i="13"/>
  <c r="H67" i="13"/>
  <c r="P66" i="13"/>
  <c r="X65" i="13"/>
  <c r="H65" i="13"/>
  <c r="P64" i="13"/>
  <c r="X63" i="13"/>
  <c r="H63" i="13"/>
  <c r="P62" i="13"/>
  <c r="X61" i="13"/>
  <c r="H61" i="13"/>
  <c r="P60" i="13"/>
  <c r="X59" i="13"/>
  <c r="H59" i="13"/>
  <c r="P58" i="13"/>
  <c r="X57" i="13"/>
  <c r="H57" i="13"/>
  <c r="P56" i="13"/>
  <c r="X55" i="13"/>
  <c r="H55" i="13"/>
  <c r="P54" i="13"/>
  <c r="X53" i="13"/>
  <c r="H53" i="13"/>
  <c r="P52" i="13"/>
  <c r="X51" i="13"/>
  <c r="H51" i="13"/>
  <c r="P50" i="13"/>
  <c r="X49" i="13"/>
  <c r="H49" i="13"/>
  <c r="P48" i="13"/>
  <c r="X47" i="13"/>
  <c r="H47" i="13"/>
  <c r="P46" i="13"/>
  <c r="X45" i="13"/>
  <c r="H45" i="13"/>
  <c r="P44" i="13"/>
  <c r="X43" i="13"/>
  <c r="H43" i="13"/>
  <c r="P42" i="13"/>
  <c r="X41" i="13"/>
  <c r="H41" i="13"/>
  <c r="P40" i="13"/>
  <c r="X39" i="13"/>
  <c r="H39" i="13"/>
  <c r="P38" i="13"/>
  <c r="X37" i="13"/>
  <c r="H37" i="13"/>
  <c r="P36" i="13"/>
  <c r="X35" i="13"/>
  <c r="H35" i="13"/>
  <c r="P34" i="13"/>
  <c r="X33" i="13"/>
  <c r="H33" i="13"/>
  <c r="V32" i="13"/>
  <c r="N32" i="13"/>
  <c r="F32" i="13"/>
  <c r="V31" i="13"/>
  <c r="N31" i="13"/>
  <c r="F31" i="13"/>
  <c r="V30" i="13"/>
  <c r="N30" i="13"/>
  <c r="F30" i="13"/>
  <c r="V29" i="13"/>
  <c r="N29" i="13"/>
  <c r="F29" i="13"/>
  <c r="V28" i="13"/>
  <c r="N28" i="13"/>
  <c r="F28" i="13"/>
  <c r="V27" i="13"/>
  <c r="N27" i="13"/>
  <c r="F27" i="13"/>
  <c r="V26" i="13"/>
  <c r="N26" i="13"/>
  <c r="F26" i="13"/>
  <c r="V25" i="13"/>
  <c r="N25" i="13"/>
  <c r="F25" i="13"/>
  <c r="V24" i="13"/>
  <c r="N24" i="13"/>
  <c r="F24" i="13"/>
  <c r="V23" i="13"/>
  <c r="N23" i="13"/>
  <c r="F23" i="13"/>
  <c r="V22" i="13"/>
  <c r="N22" i="13"/>
  <c r="F22" i="13"/>
  <c r="V21" i="13"/>
  <c r="N21" i="13"/>
  <c r="F21" i="13"/>
  <c r="V20" i="13"/>
  <c r="N20" i="13"/>
  <c r="F20" i="13"/>
  <c r="V19" i="13"/>
  <c r="N19" i="13"/>
  <c r="F19" i="13"/>
  <c r="V18" i="13"/>
  <c r="N18" i="13"/>
  <c r="F18" i="13"/>
  <c r="V17" i="13"/>
  <c r="N17" i="13"/>
  <c r="F17" i="13"/>
  <c r="V16" i="13"/>
  <c r="N16" i="13"/>
  <c r="F16" i="13"/>
  <c r="V15" i="13"/>
  <c r="N15" i="13"/>
  <c r="F15" i="13"/>
  <c r="V14" i="13"/>
  <c r="N14" i="13"/>
  <c r="F14" i="13"/>
  <c r="V13" i="13"/>
  <c r="N13" i="13"/>
  <c r="F13" i="13"/>
  <c r="V12" i="13"/>
  <c r="N12" i="13"/>
  <c r="F12" i="13"/>
  <c r="V11" i="13"/>
  <c r="N11" i="13"/>
  <c r="F11" i="13"/>
  <c r="V10" i="13"/>
  <c r="N10" i="13"/>
  <c r="F10" i="13"/>
  <c r="V9" i="13"/>
  <c r="N9" i="13"/>
  <c r="F9" i="13"/>
  <c r="V8" i="13"/>
  <c r="N8" i="13"/>
  <c r="F8" i="13"/>
  <c r="I39" i="13"/>
  <c r="I35" i="13"/>
  <c r="Z33" i="13"/>
  <c r="W32" i="13"/>
  <c r="G32" i="13"/>
  <c r="O31" i="13"/>
  <c r="W30" i="13"/>
  <c r="O30" i="13"/>
  <c r="W29" i="13"/>
  <c r="G29" i="13"/>
  <c r="O28" i="13"/>
  <c r="W27" i="13"/>
  <c r="G27" i="13"/>
  <c r="O26" i="13"/>
  <c r="G26" i="13"/>
  <c r="O25" i="13"/>
  <c r="W24" i="13"/>
  <c r="G24" i="13"/>
  <c r="O23" i="13"/>
  <c r="G23" i="13"/>
  <c r="O22" i="13"/>
  <c r="W21" i="13"/>
  <c r="G21" i="13"/>
  <c r="O20" i="13"/>
  <c r="W19" i="13"/>
  <c r="G19" i="13"/>
  <c r="O18" i="13"/>
  <c r="W17" i="13"/>
  <c r="G17" i="13"/>
  <c r="O16" i="13"/>
  <c r="W15" i="13"/>
  <c r="G15" i="13"/>
  <c r="O14" i="13"/>
  <c r="W13" i="13"/>
  <c r="G13" i="13"/>
  <c r="W12" i="13"/>
  <c r="G12" i="13"/>
  <c r="O11" i="13"/>
  <c r="W10" i="13"/>
  <c r="G10" i="13"/>
  <c r="O9" i="13"/>
  <c r="G9" i="13"/>
  <c r="O8" i="13"/>
  <c r="Z72" i="13"/>
  <c r="I72" i="13"/>
  <c r="Q71" i="13"/>
  <c r="Z70" i="13"/>
  <c r="I70" i="13"/>
  <c r="Q69" i="13"/>
  <c r="Z68" i="13"/>
  <c r="I68" i="13"/>
  <c r="Q67" i="13"/>
  <c r="Z66" i="13"/>
  <c r="I66" i="13"/>
  <c r="Q65" i="13"/>
  <c r="Z64" i="13"/>
  <c r="I64" i="13"/>
  <c r="Q63" i="13"/>
  <c r="Z62" i="13"/>
  <c r="I62" i="13"/>
  <c r="Q61" i="13"/>
  <c r="Z60" i="13"/>
  <c r="I60" i="13"/>
  <c r="Q59" i="13"/>
  <c r="Z58" i="13"/>
  <c r="I58" i="13"/>
  <c r="Q57" i="13"/>
  <c r="Z56" i="13"/>
  <c r="I56" i="13"/>
  <c r="Q55" i="13"/>
  <c r="Z54" i="13"/>
  <c r="I54" i="13"/>
  <c r="Q53" i="13"/>
  <c r="Z52" i="13"/>
  <c r="I52" i="13"/>
  <c r="Q51" i="13"/>
  <c r="Z50" i="13"/>
  <c r="I50" i="13"/>
  <c r="Q49" i="13"/>
  <c r="Z48" i="13"/>
  <c r="I48" i="13"/>
  <c r="Q47" i="13"/>
  <c r="Z46" i="13"/>
  <c r="I46" i="13"/>
  <c r="Q45" i="13"/>
  <c r="Z44" i="13"/>
  <c r="I44" i="13"/>
  <c r="Q43" i="13"/>
  <c r="Z42" i="13"/>
  <c r="I42" i="13"/>
  <c r="Q41" i="13"/>
  <c r="Z40" i="13"/>
  <c r="I40" i="13"/>
  <c r="Q39" i="13"/>
  <c r="Z38" i="13"/>
  <c r="I38" i="13"/>
  <c r="Q37" i="13"/>
  <c r="Z36" i="13"/>
  <c r="I36" i="13"/>
  <c r="Q35" i="13"/>
  <c r="Z34" i="13"/>
  <c r="I34" i="13"/>
  <c r="Q33" i="13"/>
  <c r="C33" i="13"/>
  <c r="S32" i="13"/>
  <c r="K32" i="13"/>
  <c r="C32" i="13"/>
  <c r="S31" i="13"/>
  <c r="K31" i="13"/>
  <c r="C31" i="13"/>
  <c r="S30" i="13"/>
  <c r="K30" i="13"/>
  <c r="C30" i="13"/>
  <c r="S29" i="13"/>
  <c r="K29" i="13"/>
  <c r="C29" i="13"/>
  <c r="S28" i="13"/>
  <c r="K28" i="13"/>
  <c r="C28" i="13"/>
  <c r="S27" i="13"/>
  <c r="K27" i="13"/>
  <c r="C27" i="13"/>
  <c r="S26" i="13"/>
  <c r="K26" i="13"/>
  <c r="C26" i="13"/>
  <c r="S25" i="13"/>
  <c r="K25" i="13"/>
  <c r="C25" i="13"/>
  <c r="S24" i="13"/>
  <c r="K24" i="13"/>
  <c r="C24" i="13"/>
  <c r="S23" i="13"/>
  <c r="K23" i="13"/>
  <c r="C23" i="13"/>
  <c r="S22" i="13"/>
  <c r="K22" i="13"/>
  <c r="C22" i="13"/>
  <c r="S21" i="13"/>
  <c r="K21" i="13"/>
  <c r="C21" i="13"/>
  <c r="S20" i="13"/>
  <c r="K20" i="13"/>
  <c r="C20" i="13"/>
  <c r="S19" i="13"/>
  <c r="K19" i="13"/>
  <c r="C19" i="13"/>
  <c r="S18" i="13"/>
  <c r="K18" i="13"/>
  <c r="C18" i="13"/>
  <c r="S17" i="13"/>
  <c r="K17" i="13"/>
  <c r="C17" i="13"/>
  <c r="S16" i="13"/>
  <c r="K16" i="13"/>
  <c r="C16" i="13"/>
  <c r="S15" i="13"/>
  <c r="K15" i="13"/>
  <c r="C15" i="13"/>
  <c r="S14" i="13"/>
  <c r="K14" i="13"/>
  <c r="C14" i="13"/>
  <c r="S13" i="13"/>
  <c r="K13" i="13"/>
  <c r="C13" i="13"/>
  <c r="S12" i="13"/>
  <c r="K12" i="13"/>
  <c r="C12" i="13"/>
  <c r="S11" i="13"/>
  <c r="K11" i="13"/>
  <c r="C11" i="13"/>
  <c r="S10" i="13"/>
  <c r="K10" i="13"/>
  <c r="C10" i="13"/>
  <c r="S9" i="13"/>
  <c r="K9" i="13"/>
  <c r="C9" i="13"/>
  <c r="S8" i="13"/>
  <c r="K8" i="13"/>
  <c r="C8" i="13"/>
  <c r="X72" i="13"/>
  <c r="H72" i="13"/>
  <c r="P71" i="13"/>
  <c r="X70" i="13"/>
  <c r="H70" i="13"/>
  <c r="P69" i="13"/>
  <c r="X68" i="13"/>
  <c r="H68" i="13"/>
  <c r="P67" i="13"/>
  <c r="X66" i="13"/>
  <c r="H66" i="13"/>
  <c r="P65" i="13"/>
  <c r="X64" i="13"/>
  <c r="H64" i="13"/>
  <c r="P63" i="13"/>
  <c r="X62" i="13"/>
  <c r="H62" i="13"/>
  <c r="P61" i="13"/>
  <c r="X60" i="13"/>
  <c r="H60" i="13"/>
  <c r="P59" i="13"/>
  <c r="X58" i="13"/>
  <c r="H58" i="13"/>
  <c r="P57" i="13"/>
  <c r="X56" i="13"/>
  <c r="H56" i="13"/>
  <c r="P55" i="13"/>
  <c r="X54" i="13"/>
  <c r="H54" i="13"/>
  <c r="P53" i="13"/>
  <c r="X52" i="13"/>
  <c r="H52" i="13"/>
  <c r="P51" i="13"/>
  <c r="X50" i="13"/>
  <c r="H50" i="13"/>
  <c r="P49" i="13"/>
  <c r="X48" i="13"/>
  <c r="H48" i="13"/>
  <c r="P47" i="13"/>
  <c r="X46" i="13"/>
  <c r="H46" i="13"/>
  <c r="P45" i="13"/>
  <c r="X44" i="13"/>
  <c r="H44" i="13"/>
  <c r="P43" i="13"/>
  <c r="X42" i="13"/>
  <c r="H42" i="13"/>
  <c r="P41" i="13"/>
  <c r="X40" i="13"/>
  <c r="H40" i="13"/>
  <c r="P39" i="13"/>
  <c r="X38" i="13"/>
  <c r="H38" i="13"/>
  <c r="P37" i="13"/>
  <c r="X36" i="13"/>
  <c r="H36" i="13"/>
  <c r="P35" i="13"/>
  <c r="X34" i="13"/>
  <c r="H34" i="13"/>
  <c r="P33" i="13"/>
  <c r="B33" i="13"/>
  <c r="R32" i="13"/>
  <c r="J32" i="13"/>
  <c r="B32" i="13"/>
  <c r="R31" i="13"/>
  <c r="J31" i="13"/>
  <c r="B31" i="13"/>
  <c r="R30" i="13"/>
  <c r="J30" i="13"/>
  <c r="B30" i="13"/>
  <c r="R29" i="13"/>
  <c r="J29" i="13"/>
  <c r="B29" i="13"/>
  <c r="R28" i="13"/>
  <c r="J28" i="13"/>
  <c r="B28" i="13"/>
  <c r="R27" i="13"/>
  <c r="J27" i="13"/>
  <c r="B27" i="13"/>
  <c r="R26" i="13"/>
  <c r="J26" i="13"/>
  <c r="B26" i="13"/>
  <c r="R25" i="13"/>
  <c r="J25" i="13"/>
  <c r="B25" i="13"/>
  <c r="R24" i="13"/>
  <c r="J24" i="13"/>
  <c r="B24" i="13"/>
  <c r="R23" i="13"/>
  <c r="J23" i="13"/>
  <c r="B23" i="13"/>
  <c r="R22" i="13"/>
  <c r="J22" i="13"/>
  <c r="B22" i="13"/>
  <c r="R21" i="13"/>
  <c r="J21" i="13"/>
  <c r="B21" i="13"/>
  <c r="R20" i="13"/>
  <c r="J20" i="13"/>
  <c r="B20" i="13"/>
  <c r="R19" i="13"/>
  <c r="J19" i="13"/>
  <c r="B19" i="13"/>
  <c r="R18" i="13"/>
  <c r="J18" i="13"/>
  <c r="B18" i="13"/>
  <c r="R17" i="13"/>
  <c r="J17" i="13"/>
  <c r="B17" i="13"/>
  <c r="R16" i="13"/>
  <c r="J16" i="13"/>
  <c r="B16" i="13"/>
  <c r="R15" i="13"/>
  <c r="J15" i="13"/>
  <c r="B15" i="13"/>
  <c r="R14" i="13"/>
  <c r="J14" i="13"/>
  <c r="B14" i="13"/>
  <c r="R13" i="13"/>
  <c r="J13" i="13"/>
  <c r="B13" i="13"/>
  <c r="R12" i="13"/>
  <c r="J12" i="13"/>
  <c r="B12" i="13"/>
  <c r="R11" i="13"/>
  <c r="J11" i="13"/>
  <c r="B11" i="13"/>
  <c r="R10" i="13"/>
  <c r="J10" i="13"/>
  <c r="B10" i="13"/>
  <c r="R9" i="13"/>
  <c r="J9" i="13"/>
  <c r="B9" i="13"/>
  <c r="R8" i="13"/>
  <c r="J8" i="13"/>
  <c r="B8" i="13"/>
  <c r="Q72" i="13"/>
  <c r="Z71" i="13"/>
  <c r="I71" i="13"/>
  <c r="Q70" i="13"/>
  <c r="Z69" i="13"/>
  <c r="I69" i="13"/>
  <c r="Q68" i="13"/>
  <c r="Z67" i="13"/>
  <c r="I67" i="13"/>
  <c r="Q66" i="13"/>
  <c r="Z65" i="13"/>
  <c r="I65" i="13"/>
  <c r="Q64" i="13"/>
  <c r="Z63" i="13"/>
  <c r="I63" i="13"/>
  <c r="Q62" i="13"/>
  <c r="Z61" i="13"/>
  <c r="I61" i="13"/>
  <c r="Q60" i="13"/>
  <c r="Z59" i="13"/>
  <c r="I59" i="13"/>
  <c r="Q58" i="13"/>
  <c r="Z57" i="13"/>
  <c r="I57" i="13"/>
  <c r="Q56" i="13"/>
  <c r="Z55" i="13"/>
  <c r="I55" i="13"/>
  <c r="Q54" i="13"/>
  <c r="Z53" i="13"/>
  <c r="I53" i="13"/>
  <c r="Q52" i="13"/>
  <c r="Z51" i="13"/>
  <c r="I51" i="13"/>
  <c r="Q50" i="13"/>
  <c r="Z49" i="13"/>
  <c r="I49" i="13"/>
  <c r="Q48" i="13"/>
  <c r="Z47" i="13"/>
  <c r="I47" i="13"/>
  <c r="Q46" i="13"/>
  <c r="Z45" i="13"/>
  <c r="I45" i="13"/>
  <c r="Q44" i="13"/>
  <c r="Z43" i="13"/>
  <c r="I43" i="13"/>
  <c r="Q42" i="13"/>
  <c r="Z41" i="13"/>
  <c r="I41" i="13"/>
  <c r="Q40" i="13"/>
  <c r="Z39" i="13"/>
  <c r="Q38" i="13"/>
  <c r="Z37" i="13"/>
  <c r="I37" i="13"/>
  <c r="Q36" i="13"/>
  <c r="Z35" i="13"/>
  <c r="Q34" i="13"/>
  <c r="I33" i="13"/>
  <c r="O32" i="13"/>
  <c r="W31" i="13"/>
  <c r="G31" i="13"/>
  <c r="G30" i="13"/>
  <c r="O29" i="13"/>
  <c r="W28" i="13"/>
  <c r="G28" i="13"/>
  <c r="O27" i="13"/>
  <c r="W26" i="13"/>
  <c r="W25" i="13"/>
  <c r="G25" i="13"/>
  <c r="O24" i="13"/>
  <c r="W23" i="13"/>
  <c r="W22" i="13"/>
  <c r="G22" i="13"/>
  <c r="O21" i="13"/>
  <c r="W20" i="13"/>
  <c r="G20" i="13"/>
  <c r="O19" i="13"/>
  <c r="W18" i="13"/>
  <c r="G18" i="13"/>
  <c r="O17" i="13"/>
  <c r="W16" i="13"/>
  <c r="G16" i="13"/>
  <c r="O15" i="13"/>
  <c r="W14" i="13"/>
  <c r="G14" i="13"/>
  <c r="O13" i="13"/>
  <c r="O12" i="13"/>
  <c r="W11" i="13"/>
  <c r="G11" i="13"/>
  <c r="O10" i="13"/>
  <c r="W9" i="13"/>
  <c r="W8" i="13"/>
  <c r="G8" i="13"/>
  <c r="AA14" i="13"/>
  <c r="AH8" i="12"/>
  <c r="AI8" i="12" s="1"/>
  <c r="AH10" i="12"/>
  <c r="AI10" i="12" s="1"/>
  <c r="AA9" i="13" s="1"/>
  <c r="AH13" i="12"/>
  <c r="AI13" i="12" s="1"/>
  <c r="AH14" i="12"/>
  <c r="AI14" i="12" s="1"/>
  <c r="G109" i="7"/>
  <c r="H106" i="7"/>
  <c r="H105" i="7" s="1"/>
  <c r="Q106" i="7"/>
  <c r="Q105" i="7" s="1"/>
  <c r="R106" i="7"/>
  <c r="R105" i="7" s="1"/>
  <c r="I106" i="7"/>
  <c r="E109" i="7"/>
  <c r="P107" i="7"/>
  <c r="N107" i="7"/>
  <c r="M109" i="7"/>
  <c r="G106" i="7"/>
  <c r="N109" i="7"/>
  <c r="F107" i="7"/>
  <c r="G107" i="7"/>
  <c r="U107" i="7"/>
  <c r="I109" i="7"/>
  <c r="O107" i="7"/>
  <c r="Q109" i="7"/>
  <c r="D106" i="7"/>
  <c r="D105" i="7" s="1"/>
  <c r="D107" i="7"/>
  <c r="F106" i="7"/>
  <c r="F105" i="7" s="1"/>
  <c r="T109" i="7"/>
  <c r="M106" i="7"/>
  <c r="M105" i="7" s="1"/>
  <c r="Q107" i="7"/>
  <c r="K107" i="7"/>
  <c r="J109" i="7"/>
  <c r="S107" i="7"/>
  <c r="H109" i="7"/>
  <c r="I107" i="7"/>
  <c r="F109" i="7"/>
  <c r="L107" i="7"/>
  <c r="N106" i="7"/>
  <c r="N105" i="7" s="1"/>
  <c r="E107" i="7"/>
  <c r="J106" i="7"/>
  <c r="J105" i="7" s="1"/>
  <c r="L106" i="7"/>
  <c r="L105" i="7" s="1"/>
  <c r="S109" i="7"/>
  <c r="U109" i="7"/>
  <c r="R107" i="7"/>
  <c r="R109" i="7"/>
  <c r="S106" i="7"/>
  <c r="S105" i="7" s="1"/>
  <c r="D109" i="7"/>
  <c r="O106" i="7"/>
  <c r="O105" i="7" s="1"/>
  <c r="P109" i="7"/>
  <c r="T107" i="7"/>
  <c r="M107" i="7"/>
  <c r="K109" i="7"/>
  <c r="J107" i="7"/>
  <c r="O109" i="7"/>
  <c r="T106" i="7"/>
  <c r="T105" i="7" s="1"/>
  <c r="H107" i="7"/>
  <c r="K106" i="7"/>
  <c r="K105" i="7" s="1"/>
  <c r="U106" i="7"/>
  <c r="U105" i="7" s="1"/>
  <c r="L109" i="7"/>
  <c r="E106" i="7"/>
  <c r="P106" i="7"/>
  <c r="P105" i="7" s="1"/>
  <c r="I105" i="7" l="1"/>
  <c r="G105" i="7"/>
  <c r="E105" i="7"/>
  <c r="AA10" i="13"/>
  <c r="AA17" i="13"/>
  <c r="AA15" i="13"/>
  <c r="AA8" i="13"/>
  <c r="AA12" i="13"/>
  <c r="AA16" i="13"/>
  <c r="AA11" i="13"/>
  <c r="AA13" i="13"/>
  <c r="C5" i="6"/>
  <c r="Y5" i="6" s="1"/>
  <c r="B111" i="7"/>
  <c r="V105" i="7"/>
  <c r="AD20" i="12" s="1"/>
  <c r="Y18" i="6" l="1"/>
  <c r="X5" i="6"/>
  <c r="AB7" i="5" s="1"/>
  <c r="C111" i="7"/>
  <c r="AB19" i="5"/>
  <c r="AH20" i="12" l="1"/>
  <c r="AI20" i="12" s="1"/>
  <c r="M115" i="7"/>
  <c r="N114" i="7"/>
  <c r="R115" i="7"/>
  <c r="G117" i="7"/>
  <c r="K115" i="7"/>
  <c r="E115" i="7"/>
  <c r="H114" i="7"/>
  <c r="U117" i="7"/>
  <c r="O115" i="7"/>
  <c r="P114" i="7"/>
  <c r="P113" i="7" s="1"/>
  <c r="P117" i="7"/>
  <c r="H115" i="7"/>
  <c r="P115" i="7"/>
  <c r="E117" i="7"/>
  <c r="K114" i="7"/>
  <c r="K113" i="7" s="1"/>
  <c r="Q115" i="7"/>
  <c r="L115" i="7"/>
  <c r="F115" i="7"/>
  <c r="N117" i="7"/>
  <c r="I115" i="7"/>
  <c r="N115" i="7"/>
  <c r="L114" i="7"/>
  <c r="R117" i="7"/>
  <c r="F114" i="7"/>
  <c r="F113" i="7" s="1"/>
  <c r="Q114" i="7"/>
  <c r="T115" i="7"/>
  <c r="F117" i="7"/>
  <c r="R114" i="7"/>
  <c r="H117" i="7"/>
  <c r="J117" i="7"/>
  <c r="D114" i="7"/>
  <c r="S115" i="7"/>
  <c r="T114" i="7"/>
  <c r="T113" i="7" s="1"/>
  <c r="J114" i="7"/>
  <c r="O117" i="7"/>
  <c r="M114" i="7"/>
  <c r="T117" i="7"/>
  <c r="S114" i="7"/>
  <c r="Q117" i="7"/>
  <c r="I117" i="7"/>
  <c r="O114" i="7"/>
  <c r="O113" i="7" s="1"/>
  <c r="I114" i="7"/>
  <c r="I113" i="7" s="1"/>
  <c r="M117" i="7"/>
  <c r="L117" i="7"/>
  <c r="K117" i="7"/>
  <c r="S117" i="7"/>
  <c r="J115" i="7"/>
  <c r="G115" i="7"/>
  <c r="D115" i="7"/>
  <c r="G114" i="7"/>
  <c r="G113" i="7" s="1"/>
  <c r="D117" i="7"/>
  <c r="U114" i="7"/>
  <c r="U113" i="7" s="1"/>
  <c r="E114" i="7"/>
  <c r="U115" i="7"/>
  <c r="J113" i="7" l="1"/>
  <c r="R113" i="7"/>
  <c r="S113" i="7"/>
  <c r="Q113" i="7"/>
  <c r="N113" i="7"/>
  <c r="M113" i="7"/>
  <c r="L113" i="7"/>
  <c r="H113" i="7"/>
  <c r="E113" i="7"/>
  <c r="D113" i="7"/>
  <c r="B119" i="7"/>
  <c r="C6" i="6"/>
  <c r="Y6" i="6" s="1"/>
  <c r="Y19" i="6" l="1"/>
  <c r="X6" i="6"/>
  <c r="V113" i="7"/>
  <c r="C119" i="7"/>
  <c r="X69" i="6" l="1"/>
  <c r="AB8" i="5"/>
  <c r="AB20" i="5"/>
  <c r="AD21" i="12"/>
  <c r="P123" i="7"/>
  <c r="O125" i="7"/>
  <c r="Q123" i="7"/>
  <c r="I123" i="7"/>
  <c r="L125" i="7"/>
  <c r="T125" i="7"/>
  <c r="T122" i="7"/>
  <c r="F125" i="7"/>
  <c r="O123" i="7"/>
  <c r="U125" i="7"/>
  <c r="M123" i="7"/>
  <c r="L123" i="7"/>
  <c r="Q122" i="7"/>
  <c r="F123" i="7"/>
  <c r="J125" i="7"/>
  <c r="D125" i="7"/>
  <c r="M125" i="7"/>
  <c r="N123" i="7"/>
  <c r="D122" i="7"/>
  <c r="F122" i="7"/>
  <c r="F121" i="7" s="1"/>
  <c r="E125" i="7"/>
  <c r="Q125" i="7"/>
  <c r="U122" i="7"/>
  <c r="J122" i="7"/>
  <c r="N122" i="7"/>
  <c r="N121" i="7" s="1"/>
  <c r="I122" i="7"/>
  <c r="I121" i="7" s="1"/>
  <c r="G125" i="7"/>
  <c r="H122" i="7"/>
  <c r="N125" i="7"/>
  <c r="R125" i="7"/>
  <c r="K122" i="7"/>
  <c r="R122" i="7"/>
  <c r="S123" i="7"/>
  <c r="R123" i="7"/>
  <c r="J123" i="7"/>
  <c r="H123" i="7"/>
  <c r="U123" i="7"/>
  <c r="E122" i="7"/>
  <c r="I125" i="7"/>
  <c r="G122" i="7"/>
  <c r="H125" i="7"/>
  <c r="L122" i="7"/>
  <c r="L121" i="7" s="1"/>
  <c r="T123" i="7"/>
  <c r="P122" i="7"/>
  <c r="P121" i="7" s="1"/>
  <c r="K123" i="7"/>
  <c r="E123" i="7"/>
  <c r="O122" i="7"/>
  <c r="O121" i="7" s="1"/>
  <c r="S122" i="7"/>
  <c r="S121" i="7" s="1"/>
  <c r="D123" i="7"/>
  <c r="M122" i="7"/>
  <c r="S125" i="7"/>
  <c r="P125" i="7"/>
  <c r="K125" i="7"/>
  <c r="G123" i="7"/>
  <c r="M121" i="7" l="1"/>
  <c r="Q121" i="7"/>
  <c r="G121" i="7"/>
  <c r="AH21" i="12"/>
  <c r="AI21" i="12" s="1"/>
  <c r="U121" i="7"/>
  <c r="T121" i="7"/>
  <c r="R121" i="7"/>
  <c r="K121" i="7"/>
  <c r="J121" i="7"/>
  <c r="H121" i="7"/>
  <c r="E121" i="7"/>
  <c r="D121" i="7"/>
  <c r="B127" i="7"/>
  <c r="C20" i="6"/>
  <c r="Y20" i="6" l="1"/>
  <c r="X20" i="6"/>
  <c r="V121" i="7"/>
  <c r="AD22" i="12" s="1"/>
  <c r="C127" i="7"/>
  <c r="AB21" i="5" l="1"/>
  <c r="AH22" i="12"/>
  <c r="AI22" i="12" s="1"/>
  <c r="Q131" i="7"/>
  <c r="D133" i="7"/>
  <c r="U133" i="7"/>
  <c r="O133" i="7"/>
  <c r="M131" i="7"/>
  <c r="T130" i="7"/>
  <c r="R130" i="7"/>
  <c r="N130" i="7"/>
  <c r="G130" i="7"/>
  <c r="I130" i="7"/>
  <c r="L131" i="7"/>
  <c r="J133" i="7"/>
  <c r="P130" i="7"/>
  <c r="G133" i="7"/>
  <c r="J131" i="7"/>
  <c r="M133" i="7"/>
  <c r="U130" i="7"/>
  <c r="L130" i="7"/>
  <c r="L129" i="7" s="1"/>
  <c r="S131" i="7"/>
  <c r="E131" i="7"/>
  <c r="F133" i="7"/>
  <c r="R133" i="7"/>
  <c r="H130" i="7"/>
  <c r="U131" i="7"/>
  <c r="E130" i="7"/>
  <c r="E129" i="7" s="1"/>
  <c r="L133" i="7"/>
  <c r="E133" i="7"/>
  <c r="F130" i="7"/>
  <c r="J130" i="7"/>
  <c r="J129" i="7" s="1"/>
  <c r="P131" i="7"/>
  <c r="R131" i="7"/>
  <c r="S133" i="7"/>
  <c r="K133" i="7"/>
  <c r="I133" i="7"/>
  <c r="I131" i="7"/>
  <c r="O131" i="7"/>
  <c r="P133" i="7"/>
  <c r="O130" i="7"/>
  <c r="O129" i="7" s="1"/>
  <c r="D130" i="7"/>
  <c r="M130" i="7"/>
  <c r="M129" i="7" s="1"/>
  <c r="D131" i="7"/>
  <c r="T133" i="7"/>
  <c r="K130" i="7"/>
  <c r="S130" i="7"/>
  <c r="S129" i="7" s="1"/>
  <c r="H131" i="7"/>
  <c r="N133" i="7"/>
  <c r="K131" i="7"/>
  <c r="F131" i="7"/>
  <c r="G131" i="7"/>
  <c r="Q130" i="7"/>
  <c r="Q129" i="7" s="1"/>
  <c r="Q133" i="7"/>
  <c r="N131" i="7"/>
  <c r="H133" i="7"/>
  <c r="T131" i="7"/>
  <c r="P129" i="7" l="1"/>
  <c r="G129" i="7"/>
  <c r="K129" i="7"/>
  <c r="U129" i="7"/>
  <c r="T129" i="7"/>
  <c r="R129" i="7"/>
  <c r="N129" i="7"/>
  <c r="I129" i="7"/>
  <c r="H129" i="7"/>
  <c r="F129" i="7"/>
  <c r="D129" i="7"/>
  <c r="B135" i="7"/>
  <c r="C21" i="6"/>
  <c r="Y21" i="6" l="1"/>
  <c r="X21" i="6"/>
  <c r="V129" i="7"/>
  <c r="C135" i="7"/>
  <c r="AB22" i="5" l="1"/>
  <c r="AD23" i="12"/>
  <c r="AH23" i="12"/>
  <c r="AI23" i="12" s="1"/>
  <c r="O138" i="7"/>
  <c r="O137" i="7" s="1"/>
  <c r="H141" i="7"/>
  <c r="L138" i="7"/>
  <c r="L137" i="7" s="1"/>
  <c r="H138" i="7"/>
  <c r="H137" i="7" s="1"/>
  <c r="M141" i="7"/>
  <c r="S138" i="7"/>
  <c r="S137" i="7" s="1"/>
  <c r="L141" i="7"/>
  <c r="T141" i="7"/>
  <c r="H139" i="7"/>
  <c r="G141" i="7"/>
  <c r="M139" i="7"/>
  <c r="F141" i="7"/>
  <c r="D138" i="7"/>
  <c r="D137" i="7" s="1"/>
  <c r="U141" i="7"/>
  <c r="Q138" i="7"/>
  <c r="Q137" i="7" s="1"/>
  <c r="N138" i="7"/>
  <c r="N137" i="7" s="1"/>
  <c r="N141" i="7"/>
  <c r="O141" i="7"/>
  <c r="J138" i="7"/>
  <c r="J137" i="7" s="1"/>
  <c r="S139" i="7"/>
  <c r="P139" i="7"/>
  <c r="D139" i="7"/>
  <c r="L139" i="7"/>
  <c r="J139" i="7"/>
  <c r="K141" i="7"/>
  <c r="E141" i="7"/>
  <c r="R139" i="7"/>
  <c r="M138" i="7"/>
  <c r="M137" i="7" s="1"/>
  <c r="E139" i="7"/>
  <c r="I138" i="7"/>
  <c r="I137" i="7" s="1"/>
  <c r="P138" i="7"/>
  <c r="P137" i="7" s="1"/>
  <c r="R138" i="7"/>
  <c r="R137" i="7" s="1"/>
  <c r="E138" i="7"/>
  <c r="E137" i="7" s="1"/>
  <c r="I139" i="7"/>
  <c r="Q139" i="7"/>
  <c r="Q141" i="7"/>
  <c r="D141" i="7"/>
  <c r="K138" i="7"/>
  <c r="K137" i="7" s="1"/>
  <c r="S141" i="7"/>
  <c r="R141" i="7"/>
  <c r="T139" i="7"/>
  <c r="U139" i="7"/>
  <c r="N139" i="7"/>
  <c r="K139" i="7"/>
  <c r="U138" i="7"/>
  <c r="U137" i="7" s="1"/>
  <c r="P141" i="7"/>
  <c r="J141" i="7"/>
  <c r="O139" i="7"/>
  <c r="F138" i="7"/>
  <c r="F137" i="7" s="1"/>
  <c r="I141" i="7"/>
  <c r="F139" i="7"/>
  <c r="G138" i="7"/>
  <c r="G137" i="7" s="1"/>
  <c r="T138" i="7"/>
  <c r="T137" i="7" s="1"/>
  <c r="G139" i="7"/>
  <c r="C23" i="12" l="1"/>
  <c r="C22" i="12"/>
  <c r="C20" i="12"/>
  <c r="C16" i="12"/>
  <c r="C9" i="12"/>
  <c r="C31" i="12"/>
  <c r="C48" i="12"/>
  <c r="C60" i="12"/>
  <c r="C59" i="12"/>
  <c r="C38" i="12"/>
  <c r="C42" i="12"/>
  <c r="C67" i="12"/>
  <c r="C58" i="12"/>
  <c r="C66" i="12"/>
  <c r="C27" i="12"/>
  <c r="C35" i="12"/>
  <c r="C55" i="12"/>
  <c r="C21" i="12"/>
  <c r="C30" i="12"/>
  <c r="C56" i="12"/>
  <c r="C25" i="12"/>
  <c r="C37" i="12"/>
  <c r="C70" i="12"/>
  <c r="C15" i="12"/>
  <c r="C69" i="12"/>
  <c r="C28" i="12"/>
  <c r="C54" i="12"/>
  <c r="C51" i="12"/>
  <c r="C52" i="12"/>
  <c r="C34" i="12"/>
  <c r="C29" i="12"/>
  <c r="C44" i="12"/>
  <c r="C39" i="12"/>
  <c r="C19" i="12"/>
  <c r="C26" i="12"/>
  <c r="C47" i="12"/>
  <c r="C72" i="12"/>
  <c r="C18" i="12"/>
  <c r="C68" i="12"/>
  <c r="C64" i="12"/>
  <c r="C14" i="12"/>
  <c r="C53" i="12"/>
  <c r="C57" i="12"/>
  <c r="C46" i="12"/>
  <c r="C13" i="12"/>
  <c r="C36" i="12"/>
  <c r="C63" i="12"/>
  <c r="C11" i="12"/>
  <c r="C12" i="12"/>
  <c r="C33" i="12"/>
  <c r="C43" i="12"/>
  <c r="C40" i="12"/>
  <c r="C50" i="12"/>
  <c r="C32" i="12"/>
  <c r="C24" i="12"/>
  <c r="C17" i="12"/>
  <c r="C62" i="12"/>
  <c r="C41" i="12"/>
  <c r="C65" i="12"/>
  <c r="C49" i="12"/>
  <c r="C10" i="12"/>
  <c r="C61" i="12"/>
  <c r="C45" i="12"/>
  <c r="C71" i="12"/>
  <c r="C8" i="12"/>
  <c r="C22" i="6"/>
  <c r="B143" i="7"/>
  <c r="V137" i="7"/>
  <c r="AD24" i="12" s="1"/>
  <c r="Y22" i="6" l="1"/>
  <c r="X22" i="6"/>
  <c r="Z8" i="9"/>
  <c r="Z9" i="9"/>
  <c r="Z10" i="9"/>
  <c r="Z11" i="9"/>
  <c r="Z72" i="9"/>
  <c r="H72" i="9"/>
  <c r="O71" i="9"/>
  <c r="V70" i="9"/>
  <c r="F70" i="9"/>
  <c r="M69" i="9"/>
  <c r="T68" i="9"/>
  <c r="D68" i="9"/>
  <c r="K67" i="9"/>
  <c r="R66" i="9"/>
  <c r="I65" i="9"/>
  <c r="P64" i="9"/>
  <c r="W63" i="9"/>
  <c r="G63" i="9"/>
  <c r="N62" i="9"/>
  <c r="U61" i="9"/>
  <c r="E61" i="9"/>
  <c r="L60" i="9"/>
  <c r="S59" i="9"/>
  <c r="C59" i="9"/>
  <c r="J58" i="9"/>
  <c r="K72" i="9"/>
  <c r="R71" i="9"/>
  <c r="I70" i="9"/>
  <c r="P69" i="9"/>
  <c r="W68" i="9"/>
  <c r="G68" i="9"/>
  <c r="N67" i="9"/>
  <c r="U66" i="9"/>
  <c r="E66" i="9"/>
  <c r="L65" i="9"/>
  <c r="S64" i="9"/>
  <c r="C64" i="9"/>
  <c r="J63" i="9"/>
  <c r="Q62" i="9"/>
  <c r="Z61" i="9"/>
  <c r="H61" i="9"/>
  <c r="O60" i="9"/>
  <c r="V59" i="9"/>
  <c r="F59" i="9"/>
  <c r="M58" i="9"/>
  <c r="N72" i="9"/>
  <c r="U71" i="9"/>
  <c r="E71" i="9"/>
  <c r="L70" i="9"/>
  <c r="S69" i="9"/>
  <c r="C69" i="9"/>
  <c r="J68" i="9"/>
  <c r="Q67" i="9"/>
  <c r="Z66" i="9"/>
  <c r="H66" i="9"/>
  <c r="O65" i="9"/>
  <c r="V64" i="9"/>
  <c r="F64" i="9"/>
  <c r="M63" i="9"/>
  <c r="T62" i="9"/>
  <c r="D62" i="9"/>
  <c r="K61" i="9"/>
  <c r="R60" i="9"/>
  <c r="I59" i="9"/>
  <c r="P58" i="9"/>
  <c r="L71" i="9"/>
  <c r="Q68" i="9"/>
  <c r="V65" i="9"/>
  <c r="D63" i="9"/>
  <c r="I60" i="9"/>
  <c r="D58" i="9"/>
  <c r="K57" i="9"/>
  <c r="R56" i="9"/>
  <c r="T72" i="9"/>
  <c r="D72" i="9"/>
  <c r="K71" i="9"/>
  <c r="R70" i="9"/>
  <c r="I69" i="9"/>
  <c r="P68" i="9"/>
  <c r="W67" i="9"/>
  <c r="G67" i="9"/>
  <c r="N66" i="9"/>
  <c r="U65" i="9"/>
  <c r="E65" i="9"/>
  <c r="L64" i="9"/>
  <c r="S63" i="9"/>
  <c r="C63" i="9"/>
  <c r="J62" i="9"/>
  <c r="Q61" i="9"/>
  <c r="Z60" i="9"/>
  <c r="H60" i="9"/>
  <c r="O59" i="9"/>
  <c r="V58" i="9"/>
  <c r="W72" i="9"/>
  <c r="G72" i="9"/>
  <c r="N71" i="9"/>
  <c r="U70" i="9"/>
  <c r="E70" i="9"/>
  <c r="L69" i="9"/>
  <c r="S68" i="9"/>
  <c r="C68" i="9"/>
  <c r="J67" i="9"/>
  <c r="Q66" i="9"/>
  <c r="Z65" i="9"/>
  <c r="H65" i="9"/>
  <c r="O64" i="9"/>
  <c r="V63" i="9"/>
  <c r="F63" i="9"/>
  <c r="M62" i="9"/>
  <c r="T61" i="9"/>
  <c r="D61" i="9"/>
  <c r="K60" i="9"/>
  <c r="R59" i="9"/>
  <c r="I58" i="9"/>
  <c r="J72" i="9"/>
  <c r="Q71" i="9"/>
  <c r="Z70" i="9"/>
  <c r="H70" i="9"/>
  <c r="O69" i="9"/>
  <c r="V68" i="9"/>
  <c r="F68" i="9"/>
  <c r="M67" i="9"/>
  <c r="T66" i="9"/>
  <c r="D66" i="9"/>
  <c r="K65" i="9"/>
  <c r="R64" i="9"/>
  <c r="I63" i="9"/>
  <c r="P62" i="9"/>
  <c r="W61" i="9"/>
  <c r="G61" i="9"/>
  <c r="N60" i="9"/>
  <c r="U59" i="9"/>
  <c r="E59" i="9"/>
  <c r="L58" i="9"/>
  <c r="S70" i="9"/>
  <c r="Z67" i="9"/>
  <c r="F65" i="9"/>
  <c r="K62" i="9"/>
  <c r="P59" i="9"/>
  <c r="W57" i="9"/>
  <c r="G57" i="9"/>
  <c r="N56" i="9"/>
  <c r="U55" i="9"/>
  <c r="E55" i="9"/>
  <c r="L54" i="9"/>
  <c r="S53" i="9"/>
  <c r="C53" i="9"/>
  <c r="J52" i="9"/>
  <c r="Q51" i="9"/>
  <c r="Z50" i="9"/>
  <c r="H50" i="9"/>
  <c r="O49" i="9"/>
  <c r="V48" i="9"/>
  <c r="F48" i="9"/>
  <c r="M47" i="9"/>
  <c r="P72" i="9"/>
  <c r="W71" i="9"/>
  <c r="G71" i="9"/>
  <c r="N70" i="9"/>
  <c r="U69" i="9"/>
  <c r="E69" i="9"/>
  <c r="L68" i="9"/>
  <c r="S67" i="9"/>
  <c r="C67" i="9"/>
  <c r="J66" i="9"/>
  <c r="Q65" i="9"/>
  <c r="Z64" i="9"/>
  <c r="H64" i="9"/>
  <c r="O63" i="9"/>
  <c r="V62" i="9"/>
  <c r="F62" i="9"/>
  <c r="M61" i="9"/>
  <c r="T60" i="9"/>
  <c r="D60" i="9"/>
  <c r="K59" i="9"/>
  <c r="R58" i="9"/>
  <c r="S72" i="9"/>
  <c r="C72" i="9"/>
  <c r="J71" i="9"/>
  <c r="Q70" i="9"/>
  <c r="Z69" i="9"/>
  <c r="H69" i="9"/>
  <c r="O68" i="9"/>
  <c r="V67" i="9"/>
  <c r="F67" i="9"/>
  <c r="M66" i="9"/>
  <c r="T65" i="9"/>
  <c r="D65" i="9"/>
  <c r="K64" i="9"/>
  <c r="R63" i="9"/>
  <c r="I62" i="9"/>
  <c r="P61" i="9"/>
  <c r="W60" i="9"/>
  <c r="G60" i="9"/>
  <c r="N59" i="9"/>
  <c r="U58" i="9"/>
  <c r="V72" i="9"/>
  <c r="F72" i="9"/>
  <c r="M71" i="9"/>
  <c r="T70" i="9"/>
  <c r="D70" i="9"/>
  <c r="K69" i="9"/>
  <c r="R68" i="9"/>
  <c r="I67" i="9"/>
  <c r="P66" i="9"/>
  <c r="W65" i="9"/>
  <c r="G65" i="9"/>
  <c r="N64" i="9"/>
  <c r="U63" i="9"/>
  <c r="E63" i="9"/>
  <c r="L62" i="9"/>
  <c r="S61" i="9"/>
  <c r="C61" i="9"/>
  <c r="J60" i="9"/>
  <c r="Q59" i="9"/>
  <c r="Z58" i="9"/>
  <c r="U72" i="9"/>
  <c r="C70" i="9"/>
  <c r="H67" i="9"/>
  <c r="M64" i="9"/>
  <c r="R61" i="9"/>
  <c r="W58" i="9"/>
  <c r="S57" i="9"/>
  <c r="C57" i="9"/>
  <c r="J56" i="9"/>
  <c r="L72" i="9"/>
  <c r="S71" i="9"/>
  <c r="C71" i="9"/>
  <c r="J70" i="9"/>
  <c r="Q69" i="9"/>
  <c r="Z68" i="9"/>
  <c r="H68" i="9"/>
  <c r="O67" i="9"/>
  <c r="V66" i="9"/>
  <c r="F66" i="9"/>
  <c r="M65" i="9"/>
  <c r="T64" i="9"/>
  <c r="D64" i="9"/>
  <c r="K63" i="9"/>
  <c r="R62" i="9"/>
  <c r="I61" i="9"/>
  <c r="P60" i="9"/>
  <c r="W59" i="9"/>
  <c r="G59" i="9"/>
  <c r="N58" i="9"/>
  <c r="O72" i="9"/>
  <c r="V71" i="9"/>
  <c r="F71" i="9"/>
  <c r="M70" i="9"/>
  <c r="T69" i="9"/>
  <c r="D69" i="9"/>
  <c r="K68" i="9"/>
  <c r="R67" i="9"/>
  <c r="I66" i="9"/>
  <c r="P65" i="9"/>
  <c r="W64" i="9"/>
  <c r="G64" i="9"/>
  <c r="N63" i="9"/>
  <c r="U62" i="9"/>
  <c r="E62" i="9"/>
  <c r="L61" i="9"/>
  <c r="S60" i="9"/>
  <c r="C60" i="9"/>
  <c r="J59" i="9"/>
  <c r="Q58" i="9"/>
  <c r="R72" i="9"/>
  <c r="I71" i="9"/>
  <c r="P70" i="9"/>
  <c r="W69" i="9"/>
  <c r="G69" i="9"/>
  <c r="N68" i="9"/>
  <c r="U67" i="9"/>
  <c r="E67" i="9"/>
  <c r="L66" i="9"/>
  <c r="S65" i="9"/>
  <c r="C65" i="9"/>
  <c r="J64" i="9"/>
  <c r="Q63" i="9"/>
  <c r="Z62" i="9"/>
  <c r="H62" i="9"/>
  <c r="O61" i="9"/>
  <c r="V60" i="9"/>
  <c r="F60" i="9"/>
  <c r="M59" i="9"/>
  <c r="T58" i="9"/>
  <c r="E72" i="9"/>
  <c r="J69" i="9"/>
  <c r="O66" i="9"/>
  <c r="T63" i="9"/>
  <c r="H58" i="9"/>
  <c r="O57" i="9"/>
  <c r="V56" i="9"/>
  <c r="F56" i="9"/>
  <c r="M55" i="9"/>
  <c r="T54" i="9"/>
  <c r="D54" i="9"/>
  <c r="K53" i="9"/>
  <c r="R52" i="9"/>
  <c r="I51" i="9"/>
  <c r="P50" i="9"/>
  <c r="W49" i="9"/>
  <c r="G49" i="9"/>
  <c r="N48" i="9"/>
  <c r="U47" i="9"/>
  <c r="Q72" i="9"/>
  <c r="P54" i="9"/>
  <c r="G53" i="9"/>
  <c r="U51" i="9"/>
  <c r="L50" i="9"/>
  <c r="C49" i="9"/>
  <c r="Q47" i="9"/>
  <c r="O70" i="9"/>
  <c r="T67" i="9"/>
  <c r="G62" i="9"/>
  <c r="L59" i="9"/>
  <c r="V57" i="9"/>
  <c r="F57" i="9"/>
  <c r="M56" i="9"/>
  <c r="T55" i="9"/>
  <c r="D55" i="9"/>
  <c r="K54" i="9"/>
  <c r="R53" i="9"/>
  <c r="I52" i="9"/>
  <c r="P51" i="9"/>
  <c r="W50" i="9"/>
  <c r="G50" i="9"/>
  <c r="N49" i="9"/>
  <c r="U48" i="9"/>
  <c r="E48" i="9"/>
  <c r="L47" i="9"/>
  <c r="I68" i="9"/>
  <c r="S62" i="9"/>
  <c r="P56" i="9"/>
  <c r="G55" i="9"/>
  <c r="U53" i="9"/>
  <c r="L52" i="9"/>
  <c r="C51" i="9"/>
  <c r="Q49" i="9"/>
  <c r="H48" i="9"/>
  <c r="D47" i="9"/>
  <c r="K46" i="9"/>
  <c r="R45" i="9"/>
  <c r="I44" i="9"/>
  <c r="P43" i="9"/>
  <c r="W42" i="9"/>
  <c r="G42" i="9"/>
  <c r="N41" i="9"/>
  <c r="U40" i="9"/>
  <c r="E40" i="9"/>
  <c r="L39" i="9"/>
  <c r="S38" i="9"/>
  <c r="C38" i="9"/>
  <c r="J37" i="9"/>
  <c r="Q36" i="9"/>
  <c r="Z35" i="9"/>
  <c r="H35" i="9"/>
  <c r="O34" i="9"/>
  <c r="Q55" i="9"/>
  <c r="H54" i="9"/>
  <c r="V52" i="9"/>
  <c r="M51" i="9"/>
  <c r="D50" i="9"/>
  <c r="R48" i="9"/>
  <c r="I47" i="9"/>
  <c r="V69" i="9"/>
  <c r="D67" i="9"/>
  <c r="I64" i="9"/>
  <c r="N61" i="9"/>
  <c r="S58" i="9"/>
  <c r="R57" i="9"/>
  <c r="I56" i="9"/>
  <c r="P55" i="9"/>
  <c r="W54" i="9"/>
  <c r="G54" i="9"/>
  <c r="N53" i="9"/>
  <c r="U52" i="9"/>
  <c r="E52" i="9"/>
  <c r="L51" i="9"/>
  <c r="S50" i="9"/>
  <c r="C50" i="9"/>
  <c r="J49" i="9"/>
  <c r="Q48" i="9"/>
  <c r="Z47" i="9"/>
  <c r="M72" i="9"/>
  <c r="W66" i="9"/>
  <c r="J61" i="9"/>
  <c r="Q57" i="9"/>
  <c r="H56" i="9"/>
  <c r="V54" i="9"/>
  <c r="M53" i="9"/>
  <c r="D52" i="9"/>
  <c r="R50" i="9"/>
  <c r="I49" i="9"/>
  <c r="W47" i="9"/>
  <c r="W46" i="9"/>
  <c r="G46" i="9"/>
  <c r="N45" i="9"/>
  <c r="U44" i="9"/>
  <c r="E44" i="9"/>
  <c r="L43" i="9"/>
  <c r="S42" i="9"/>
  <c r="C42" i="9"/>
  <c r="J41" i="9"/>
  <c r="Q40" i="9"/>
  <c r="Z39" i="9"/>
  <c r="H39" i="9"/>
  <c r="O38" i="9"/>
  <c r="V37" i="9"/>
  <c r="F37" i="9"/>
  <c r="M36" i="9"/>
  <c r="T35" i="9"/>
  <c r="D35" i="9"/>
  <c r="K34" i="9"/>
  <c r="R33" i="9"/>
  <c r="I32" i="9"/>
  <c r="P31" i="9"/>
  <c r="W30" i="9"/>
  <c r="G30" i="9"/>
  <c r="N29" i="9"/>
  <c r="U28" i="9"/>
  <c r="E28" i="9"/>
  <c r="L27" i="9"/>
  <c r="S26" i="9"/>
  <c r="C26" i="9"/>
  <c r="J25" i="9"/>
  <c r="N69" i="9"/>
  <c r="Z63" i="9"/>
  <c r="K58" i="9"/>
  <c r="W56" i="9"/>
  <c r="N55" i="9"/>
  <c r="E54" i="9"/>
  <c r="S52" i="9"/>
  <c r="J51" i="9"/>
  <c r="Z49" i="9"/>
  <c r="O48" i="9"/>
  <c r="G47" i="9"/>
  <c r="N46" i="9"/>
  <c r="U45" i="9"/>
  <c r="E45" i="9"/>
  <c r="L44" i="9"/>
  <c r="S43" i="9"/>
  <c r="C43" i="9"/>
  <c r="I55" i="9"/>
  <c r="W53" i="9"/>
  <c r="N52" i="9"/>
  <c r="E51" i="9"/>
  <c r="S49" i="9"/>
  <c r="J48" i="9"/>
  <c r="Z71" i="9"/>
  <c r="F69" i="9"/>
  <c r="K66" i="9"/>
  <c r="P63" i="9"/>
  <c r="U60" i="9"/>
  <c r="G58" i="9"/>
  <c r="N57" i="9"/>
  <c r="U56" i="9"/>
  <c r="E56" i="9"/>
  <c r="L55" i="9"/>
  <c r="S54" i="9"/>
  <c r="C54" i="9"/>
  <c r="J53" i="9"/>
  <c r="Q52" i="9"/>
  <c r="Z51" i="9"/>
  <c r="H51" i="9"/>
  <c r="O50" i="9"/>
  <c r="V49" i="9"/>
  <c r="F49" i="9"/>
  <c r="M48" i="9"/>
  <c r="T47" i="9"/>
  <c r="D71" i="9"/>
  <c r="N65" i="9"/>
  <c r="Z59" i="9"/>
  <c r="I57" i="9"/>
  <c r="W55" i="9"/>
  <c r="N54" i="9"/>
  <c r="E53" i="9"/>
  <c r="S51" i="9"/>
  <c r="J50" i="9"/>
  <c r="Z48" i="9"/>
  <c r="O47" i="9"/>
  <c r="S46" i="9"/>
  <c r="C46" i="9"/>
  <c r="J45" i="9"/>
  <c r="Q44" i="9"/>
  <c r="Z43" i="9"/>
  <c r="H43" i="9"/>
  <c r="O42" i="9"/>
  <c r="V41" i="9"/>
  <c r="F41" i="9"/>
  <c r="M40" i="9"/>
  <c r="T39" i="9"/>
  <c r="D39" i="9"/>
  <c r="K38" i="9"/>
  <c r="R37" i="9"/>
  <c r="I36" i="9"/>
  <c r="P35" i="9"/>
  <c r="W34" i="9"/>
  <c r="G34" i="9"/>
  <c r="Z54" i="9"/>
  <c r="O53" i="9"/>
  <c r="F52" i="9"/>
  <c r="T50" i="9"/>
  <c r="K49" i="9"/>
  <c r="H71" i="9"/>
  <c r="M68" i="9"/>
  <c r="R65" i="9"/>
  <c r="W62" i="9"/>
  <c r="E60" i="9"/>
  <c r="C58" i="9"/>
  <c r="J57" i="9"/>
  <c r="Q56" i="9"/>
  <c r="Z55" i="9"/>
  <c r="H55" i="9"/>
  <c r="O54" i="9"/>
  <c r="V53" i="9"/>
  <c r="F53" i="9"/>
  <c r="M52" i="9"/>
  <c r="T51" i="9"/>
  <c r="D51" i="9"/>
  <c r="K50" i="9"/>
  <c r="R49" i="9"/>
  <c r="I48" i="9"/>
  <c r="P47" i="9"/>
  <c r="R69" i="9"/>
  <c r="E64" i="9"/>
  <c r="O58" i="9"/>
  <c r="Z56" i="9"/>
  <c r="O55" i="9"/>
  <c r="F54" i="9"/>
  <c r="T52" i="9"/>
  <c r="K51" i="9"/>
  <c r="P48" i="9"/>
  <c r="H47" i="9"/>
  <c r="O46" i="9"/>
  <c r="V45" i="9"/>
  <c r="F45" i="9"/>
  <c r="M44" i="9"/>
  <c r="T43" i="9"/>
  <c r="D43" i="9"/>
  <c r="K42" i="9"/>
  <c r="R41" i="9"/>
  <c r="I40" i="9"/>
  <c r="P39" i="9"/>
  <c r="W38" i="9"/>
  <c r="G38" i="9"/>
  <c r="N37" i="9"/>
  <c r="U36" i="9"/>
  <c r="E36" i="9"/>
  <c r="L35" i="9"/>
  <c r="S34" i="9"/>
  <c r="C34" i="9"/>
  <c r="J33" i="9"/>
  <c r="Q32" i="9"/>
  <c r="Z31" i="9"/>
  <c r="H31" i="9"/>
  <c r="O30" i="9"/>
  <c r="V29" i="9"/>
  <c r="F29" i="9"/>
  <c r="M28" i="9"/>
  <c r="T27" i="9"/>
  <c r="D27" i="9"/>
  <c r="K26" i="9"/>
  <c r="R25" i="9"/>
  <c r="I72" i="9"/>
  <c r="S66" i="9"/>
  <c r="F61" i="9"/>
  <c r="P57" i="9"/>
  <c r="G56" i="9"/>
  <c r="U54" i="9"/>
  <c r="L53" i="9"/>
  <c r="C52" i="9"/>
  <c r="Q50" i="9"/>
  <c r="H49" i="9"/>
  <c r="V47" i="9"/>
  <c r="V46" i="9"/>
  <c r="F46" i="9"/>
  <c r="M45" i="9"/>
  <c r="T44" i="9"/>
  <c r="D44" i="9"/>
  <c r="V33" i="9"/>
  <c r="M32" i="9"/>
  <c r="D31" i="9"/>
  <c r="R29" i="9"/>
  <c r="I28" i="9"/>
  <c r="W26" i="9"/>
  <c r="N25" i="9"/>
  <c r="J65" i="9"/>
  <c r="H57" i="9"/>
  <c r="M54" i="9"/>
  <c r="R51" i="9"/>
  <c r="W48" i="9"/>
  <c r="R46" i="9"/>
  <c r="I45" i="9"/>
  <c r="W43" i="9"/>
  <c r="V42" i="9"/>
  <c r="F42" i="9"/>
  <c r="M41" i="9"/>
  <c r="T40" i="9"/>
  <c r="D40" i="9"/>
  <c r="K39" i="9"/>
  <c r="R38" i="9"/>
  <c r="I37" i="9"/>
  <c r="P36" i="9"/>
  <c r="W35" i="9"/>
  <c r="G35" i="9"/>
  <c r="N34" i="9"/>
  <c r="U33" i="9"/>
  <c r="E33" i="9"/>
  <c r="L32" i="9"/>
  <c r="S31" i="9"/>
  <c r="C31" i="9"/>
  <c r="J30" i="9"/>
  <c r="Q29" i="9"/>
  <c r="Z28" i="9"/>
  <c r="H28" i="9"/>
  <c r="O27" i="9"/>
  <c r="G66" i="9"/>
  <c r="M57" i="9"/>
  <c r="R54" i="9"/>
  <c r="W51" i="9"/>
  <c r="E49" i="9"/>
  <c r="U46" i="9"/>
  <c r="L45" i="9"/>
  <c r="C44" i="9"/>
  <c r="Q42" i="9"/>
  <c r="H41" i="9"/>
  <c r="V39" i="9"/>
  <c r="M38" i="9"/>
  <c r="D37" i="9"/>
  <c r="R35" i="9"/>
  <c r="I34" i="9"/>
  <c r="W32" i="9"/>
  <c r="N31" i="9"/>
  <c r="E30" i="9"/>
  <c r="S28" i="9"/>
  <c r="J27" i="9"/>
  <c r="L26" i="9"/>
  <c r="M25" i="9"/>
  <c r="R24" i="9"/>
  <c r="I23" i="9"/>
  <c r="P22" i="9"/>
  <c r="W21" i="9"/>
  <c r="G21" i="9"/>
  <c r="N20" i="9"/>
  <c r="U19" i="9"/>
  <c r="E19" i="9"/>
  <c r="L18" i="9"/>
  <c r="T17" i="9"/>
  <c r="D17" i="9"/>
  <c r="L16" i="9"/>
  <c r="T15" i="9"/>
  <c r="D15" i="9"/>
  <c r="L14" i="9"/>
  <c r="T13" i="9"/>
  <c r="D13" i="9"/>
  <c r="L12" i="9"/>
  <c r="T11" i="9"/>
  <c r="D11" i="9"/>
  <c r="L10" i="9"/>
  <c r="T9" i="9"/>
  <c r="D9" i="9"/>
  <c r="L8" i="9"/>
  <c r="N33" i="9"/>
  <c r="E32" i="9"/>
  <c r="S30" i="9"/>
  <c r="J29" i="9"/>
  <c r="Z27" i="9"/>
  <c r="O26" i="9"/>
  <c r="F25" i="9"/>
  <c r="O62" i="9"/>
  <c r="O56" i="9"/>
  <c r="T53" i="9"/>
  <c r="G48" i="9"/>
  <c r="J46" i="9"/>
  <c r="Z44" i="9"/>
  <c r="O43" i="9"/>
  <c r="R42" i="9"/>
  <c r="I41" i="9"/>
  <c r="P40" i="9"/>
  <c r="W39" i="9"/>
  <c r="G39" i="9"/>
  <c r="N38" i="9"/>
  <c r="U37" i="9"/>
  <c r="E37" i="9"/>
  <c r="L36" i="9"/>
  <c r="S35" i="9"/>
  <c r="C35" i="9"/>
  <c r="J34" i="9"/>
  <c r="Q33" i="9"/>
  <c r="Z32" i="9"/>
  <c r="H32" i="9"/>
  <c r="O31" i="9"/>
  <c r="V30" i="9"/>
  <c r="F30" i="9"/>
  <c r="M29" i="9"/>
  <c r="T28" i="9"/>
  <c r="D28" i="9"/>
  <c r="K27" i="9"/>
  <c r="L63" i="9"/>
  <c r="T56" i="9"/>
  <c r="G51" i="9"/>
  <c r="L48" i="9"/>
  <c r="M46" i="9"/>
  <c r="D45" i="9"/>
  <c r="R43" i="9"/>
  <c r="I42" i="9"/>
  <c r="W40" i="9"/>
  <c r="N39" i="9"/>
  <c r="E38" i="9"/>
  <c r="S36" i="9"/>
  <c r="J35" i="9"/>
  <c r="Z33" i="9"/>
  <c r="O32" i="9"/>
  <c r="F31" i="9"/>
  <c r="T29" i="9"/>
  <c r="K28" i="9"/>
  <c r="E27" i="9"/>
  <c r="F26" i="9"/>
  <c r="H25" i="9"/>
  <c r="N24" i="9"/>
  <c r="U23" i="9"/>
  <c r="E23" i="9"/>
  <c r="L22" i="9"/>
  <c r="S21" i="9"/>
  <c r="C21" i="9"/>
  <c r="J20" i="9"/>
  <c r="Q19" i="9"/>
  <c r="Z18" i="9"/>
  <c r="H18" i="9"/>
  <c r="P17" i="9"/>
  <c r="X16" i="9"/>
  <c r="H16" i="9"/>
  <c r="P15" i="9"/>
  <c r="X14" i="9"/>
  <c r="H14" i="9"/>
  <c r="P13" i="9"/>
  <c r="X12" i="9"/>
  <c r="H12" i="9"/>
  <c r="P11" i="9"/>
  <c r="X10" i="9"/>
  <c r="H10" i="9"/>
  <c r="P9" i="9"/>
  <c r="X8" i="9"/>
  <c r="H8" i="9"/>
  <c r="H63" i="9"/>
  <c r="F33" i="9"/>
  <c r="T31" i="9"/>
  <c r="K30" i="9"/>
  <c r="P27" i="9"/>
  <c r="G26" i="9"/>
  <c r="W70" i="9"/>
  <c r="T59" i="9"/>
  <c r="V55" i="9"/>
  <c r="D53" i="9"/>
  <c r="I50" i="9"/>
  <c r="N47" i="9"/>
  <c r="P44" i="9"/>
  <c r="K43" i="9"/>
  <c r="N42" i="9"/>
  <c r="U41" i="9"/>
  <c r="E41" i="9"/>
  <c r="L40" i="9"/>
  <c r="S39" i="9"/>
  <c r="C39" i="9"/>
  <c r="J38" i="9"/>
  <c r="Q37" i="9"/>
  <c r="Z36" i="9"/>
  <c r="H36" i="9"/>
  <c r="O35" i="9"/>
  <c r="V34" i="9"/>
  <c r="F34" i="9"/>
  <c r="M33" i="9"/>
  <c r="T32" i="9"/>
  <c r="D32" i="9"/>
  <c r="K31" i="9"/>
  <c r="R30" i="9"/>
  <c r="I29" i="9"/>
  <c r="P28" i="9"/>
  <c r="W27" i="9"/>
  <c r="T71" i="9"/>
  <c r="Q60" i="9"/>
  <c r="D56" i="9"/>
  <c r="I53" i="9"/>
  <c r="N50" i="9"/>
  <c r="S47" i="9"/>
  <c r="E46" i="9"/>
  <c r="S44" i="9"/>
  <c r="J43" i="9"/>
  <c r="Z41" i="9"/>
  <c r="O40" i="9"/>
  <c r="F39" i="9"/>
  <c r="T37" i="9"/>
  <c r="K36" i="9"/>
  <c r="P33" i="9"/>
  <c r="G32" i="9"/>
  <c r="U30" i="9"/>
  <c r="L29" i="9"/>
  <c r="C28" i="9"/>
  <c r="V26" i="9"/>
  <c r="Z25" i="9"/>
  <c r="C25" i="9"/>
  <c r="J24" i="9"/>
  <c r="Q23" i="9"/>
  <c r="Z22" i="9"/>
  <c r="H22" i="9"/>
  <c r="O21" i="9"/>
  <c r="V20" i="9"/>
  <c r="F20" i="9"/>
  <c r="M19" i="9"/>
  <c r="T18" i="9"/>
  <c r="D18" i="9"/>
  <c r="L17" i="9"/>
  <c r="T16" i="9"/>
  <c r="D16" i="9"/>
  <c r="L15" i="9"/>
  <c r="T14" i="9"/>
  <c r="D14" i="9"/>
  <c r="L13" i="9"/>
  <c r="T12" i="9"/>
  <c r="D12" i="9"/>
  <c r="L11" i="9"/>
  <c r="T10" i="9"/>
  <c r="D10" i="9"/>
  <c r="L9" i="9"/>
  <c r="T8" i="9"/>
  <c r="P71" i="9"/>
  <c r="U32" i="9"/>
  <c r="L31" i="9"/>
  <c r="C30" i="9"/>
  <c r="Q28" i="9"/>
  <c r="H27" i="9"/>
  <c r="V25" i="9"/>
  <c r="E68" i="9"/>
  <c r="Z57" i="9"/>
  <c r="F55" i="9"/>
  <c r="K52" i="9"/>
  <c r="P49" i="9"/>
  <c r="C47" i="9"/>
  <c r="Q45" i="9"/>
  <c r="H44" i="9"/>
  <c r="G43" i="9"/>
  <c r="J42" i="9"/>
  <c r="Q41" i="9"/>
  <c r="Z40" i="9"/>
  <c r="H40" i="9"/>
  <c r="O39" i="9"/>
  <c r="V38" i="9"/>
  <c r="F38" i="9"/>
  <c r="M37" i="9"/>
  <c r="T36" i="9"/>
  <c r="D36" i="9"/>
  <c r="K35" i="9"/>
  <c r="R34" i="9"/>
  <c r="I33" i="9"/>
  <c r="P32" i="9"/>
  <c r="W31" i="9"/>
  <c r="G31" i="9"/>
  <c r="N30" i="9"/>
  <c r="U29" i="9"/>
  <c r="E29" i="9"/>
  <c r="L28" i="9"/>
  <c r="S27" i="9"/>
  <c r="F58" i="9"/>
  <c r="K55" i="9"/>
  <c r="P52" i="9"/>
  <c r="U49" i="9"/>
  <c r="F47" i="9"/>
  <c r="T45" i="9"/>
  <c r="K44" i="9"/>
  <c r="P41" i="9"/>
  <c r="G40" i="9"/>
  <c r="U38" i="9"/>
  <c r="L37" i="9"/>
  <c r="C36" i="9"/>
  <c r="Q34" i="9"/>
  <c r="H33" i="9"/>
  <c r="V31" i="9"/>
  <c r="M30" i="9"/>
  <c r="D29" i="9"/>
  <c r="R27" i="9"/>
  <c r="Q26" i="9"/>
  <c r="S25" i="9"/>
  <c r="V24" i="9"/>
  <c r="F24" i="9"/>
  <c r="M23" i="9"/>
  <c r="T22" i="9"/>
  <c r="D22" i="9"/>
  <c r="K21" i="9"/>
  <c r="R20" i="9"/>
  <c r="I19" i="9"/>
  <c r="P18" i="9"/>
  <c r="X17" i="9"/>
  <c r="H17" i="9"/>
  <c r="P16" i="9"/>
  <c r="X15" i="9"/>
  <c r="H15" i="9"/>
  <c r="P14" i="9"/>
  <c r="X13" i="9"/>
  <c r="H13" i="9"/>
  <c r="P12" i="9"/>
  <c r="X11" i="9"/>
  <c r="H11" i="9"/>
  <c r="P10" i="9"/>
  <c r="X9" i="9"/>
  <c r="H9" i="9"/>
  <c r="P8" i="9"/>
  <c r="U68" i="9"/>
  <c r="C66" i="9"/>
  <c r="S56" i="9"/>
  <c r="Z53" i="9"/>
  <c r="F51" i="9"/>
  <c r="K48" i="9"/>
  <c r="L46" i="9"/>
  <c r="C45" i="9"/>
  <c r="Q43" i="9"/>
  <c r="H42" i="9"/>
  <c r="V40" i="9"/>
  <c r="M39" i="9"/>
  <c r="D38" i="9"/>
  <c r="R36" i="9"/>
  <c r="I35" i="9"/>
  <c r="W33" i="9"/>
  <c r="N32" i="9"/>
  <c r="E31" i="9"/>
  <c r="S29" i="9"/>
  <c r="J28" i="9"/>
  <c r="C27" i="9"/>
  <c r="E26" i="9"/>
  <c r="G25" i="9"/>
  <c r="M24" i="9"/>
  <c r="T23" i="9"/>
  <c r="D23" i="9"/>
  <c r="K22" i="9"/>
  <c r="R21" i="9"/>
  <c r="I20" i="9"/>
  <c r="P19" i="9"/>
  <c r="W18" i="9"/>
  <c r="G18" i="9"/>
  <c r="O17" i="9"/>
  <c r="W16" i="9"/>
  <c r="G16" i="9"/>
  <c r="O15" i="9"/>
  <c r="W14" i="9"/>
  <c r="G14" i="9"/>
  <c r="O13" i="9"/>
  <c r="W12" i="9"/>
  <c r="G12" i="9"/>
  <c r="O11" i="9"/>
  <c r="U64" i="9"/>
  <c r="J54" i="9"/>
  <c r="T48" i="9"/>
  <c r="H45" i="9"/>
  <c r="M42" i="9"/>
  <c r="R39" i="9"/>
  <c r="W36" i="9"/>
  <c r="E34" i="9"/>
  <c r="J31" i="9"/>
  <c r="O28" i="9"/>
  <c r="I26" i="9"/>
  <c r="P24" i="9"/>
  <c r="G23" i="9"/>
  <c r="U21" i="9"/>
  <c r="L20" i="9"/>
  <c r="C19" i="9"/>
  <c r="R17" i="9"/>
  <c r="J16" i="9"/>
  <c r="R13" i="9"/>
  <c r="J12" i="9"/>
  <c r="C11" i="9"/>
  <c r="F10" i="9"/>
  <c r="I9" i="9"/>
  <c r="K8" i="9"/>
  <c r="Q64" i="9"/>
  <c r="I54" i="9"/>
  <c r="S48" i="9"/>
  <c r="G45" i="9"/>
  <c r="L42" i="9"/>
  <c r="Q39" i="9"/>
  <c r="V36" i="9"/>
  <c r="D34" i="9"/>
  <c r="I31" i="9"/>
  <c r="N28" i="9"/>
  <c r="H26" i="9"/>
  <c r="O24" i="9"/>
  <c r="F23" i="9"/>
  <c r="T21" i="9"/>
  <c r="K20" i="9"/>
  <c r="Q17" i="9"/>
  <c r="I16" i="9"/>
  <c r="Z14" i="9"/>
  <c r="Q13" i="9"/>
  <c r="I12" i="9"/>
  <c r="E10" i="9"/>
  <c r="G9" i="9"/>
  <c r="J8" i="9"/>
  <c r="C55" i="9"/>
  <c r="P45" i="9"/>
  <c r="M60" i="9"/>
  <c r="C56" i="9"/>
  <c r="H53" i="9"/>
  <c r="M50" i="9"/>
  <c r="R47" i="9"/>
  <c r="D46" i="9"/>
  <c r="R44" i="9"/>
  <c r="I43" i="9"/>
  <c r="W41" i="9"/>
  <c r="N40" i="9"/>
  <c r="E39" i="9"/>
  <c r="S37" i="9"/>
  <c r="J36" i="9"/>
  <c r="Z34" i="9"/>
  <c r="O33" i="9"/>
  <c r="F32" i="9"/>
  <c r="T30" i="9"/>
  <c r="K29" i="9"/>
  <c r="U26" i="9"/>
  <c r="W25" i="9"/>
  <c r="I24" i="9"/>
  <c r="P23" i="9"/>
  <c r="W22" i="9"/>
  <c r="G22" i="9"/>
  <c r="N21" i="9"/>
  <c r="U20" i="9"/>
  <c r="E20" i="9"/>
  <c r="L19" i="9"/>
  <c r="S18" i="9"/>
  <c r="C18" i="9"/>
  <c r="K17" i="9"/>
  <c r="S16" i="9"/>
  <c r="C16" i="9"/>
  <c r="K15" i="9"/>
  <c r="S14" i="9"/>
  <c r="C14" i="9"/>
  <c r="K13" i="9"/>
  <c r="S12" i="9"/>
  <c r="C12" i="9"/>
  <c r="K11" i="9"/>
  <c r="H59" i="9"/>
  <c r="Z52" i="9"/>
  <c r="K47" i="9"/>
  <c r="O44" i="9"/>
  <c r="T41" i="9"/>
  <c r="G36" i="9"/>
  <c r="L33" i="9"/>
  <c r="Q30" i="9"/>
  <c r="V27" i="9"/>
  <c r="U25" i="9"/>
  <c r="H24" i="9"/>
  <c r="V22" i="9"/>
  <c r="M21" i="9"/>
  <c r="D20" i="9"/>
  <c r="R18" i="9"/>
  <c r="J17" i="9"/>
  <c r="R14" i="9"/>
  <c r="J13" i="9"/>
  <c r="V10" i="9"/>
  <c r="C9" i="9"/>
  <c r="F8" i="9"/>
  <c r="D59" i="9"/>
  <c r="W52" i="9"/>
  <c r="J47" i="9"/>
  <c r="N44" i="9"/>
  <c r="S41" i="9"/>
  <c r="Z38" i="9"/>
  <c r="F36" i="9"/>
  <c r="K33" i="9"/>
  <c r="P30" i="9"/>
  <c r="U27" i="9"/>
  <c r="T25" i="9"/>
  <c r="G24" i="9"/>
  <c r="U22" i="9"/>
  <c r="L21" i="9"/>
  <c r="C20" i="9"/>
  <c r="Q18" i="9"/>
  <c r="I17" i="9"/>
  <c r="Z15" i="9"/>
  <c r="Q14" i="9"/>
  <c r="I13" i="9"/>
  <c r="U10" i="9"/>
  <c r="W9" i="9"/>
  <c r="E8" i="9"/>
  <c r="H52" i="9"/>
  <c r="G44" i="9"/>
  <c r="Q38" i="9"/>
  <c r="D33" i="9"/>
  <c r="N27" i="9"/>
  <c r="D24" i="9"/>
  <c r="I21" i="9"/>
  <c r="N18" i="9"/>
  <c r="V15" i="9"/>
  <c r="F13" i="9"/>
  <c r="S10" i="9"/>
  <c r="V50" i="9"/>
  <c r="Z37" i="9"/>
  <c r="G52" i="9"/>
  <c r="F44" i="9"/>
  <c r="P38" i="9"/>
  <c r="C33" i="9"/>
  <c r="M27" i="9"/>
  <c r="C24" i="9"/>
  <c r="H21" i="9"/>
  <c r="M18" i="9"/>
  <c r="U15" i="9"/>
  <c r="E13" i="9"/>
  <c r="R10" i="9"/>
  <c r="W8" i="9"/>
  <c r="Q53" i="9"/>
  <c r="V61" i="9"/>
  <c r="E35" i="9"/>
  <c r="E58" i="9"/>
  <c r="J55" i="9"/>
  <c r="O52" i="9"/>
  <c r="T49" i="9"/>
  <c r="E47" i="9"/>
  <c r="S45" i="9"/>
  <c r="J44" i="9"/>
  <c r="Z42" i="9"/>
  <c r="O41" i="9"/>
  <c r="F40" i="9"/>
  <c r="T38" i="9"/>
  <c r="K37" i="9"/>
  <c r="P34" i="9"/>
  <c r="G33" i="9"/>
  <c r="U31" i="9"/>
  <c r="L30" i="9"/>
  <c r="C29" i="9"/>
  <c r="Q27" i="9"/>
  <c r="P26" i="9"/>
  <c r="Q25" i="9"/>
  <c r="U24" i="9"/>
  <c r="E24" i="9"/>
  <c r="L23" i="9"/>
  <c r="S22" i="9"/>
  <c r="C22" i="9"/>
  <c r="J21" i="9"/>
  <c r="Q20" i="9"/>
  <c r="Z19" i="9"/>
  <c r="H19" i="9"/>
  <c r="O18" i="9"/>
  <c r="W17" i="9"/>
  <c r="G17" i="9"/>
  <c r="O16" i="9"/>
  <c r="W15" i="9"/>
  <c r="G15" i="9"/>
  <c r="O14" i="9"/>
  <c r="W13" i="9"/>
  <c r="G13" i="9"/>
  <c r="O12" i="9"/>
  <c r="W11" i="9"/>
  <c r="G11" i="9"/>
  <c r="E57" i="9"/>
  <c r="O51" i="9"/>
  <c r="Q46" i="9"/>
  <c r="V43" i="9"/>
  <c r="D41" i="9"/>
  <c r="I38" i="9"/>
  <c r="N35" i="9"/>
  <c r="S32" i="9"/>
  <c r="Z29" i="9"/>
  <c r="G27" i="9"/>
  <c r="K25" i="9"/>
  <c r="W23" i="9"/>
  <c r="N22" i="9"/>
  <c r="E21" i="9"/>
  <c r="S19" i="9"/>
  <c r="J18" i="9"/>
  <c r="R15" i="9"/>
  <c r="J14" i="9"/>
  <c r="R11" i="9"/>
  <c r="Q10" i="9"/>
  <c r="S9" i="9"/>
  <c r="V8" i="9"/>
  <c r="D57" i="9"/>
  <c r="N51" i="9"/>
  <c r="P46" i="9"/>
  <c r="U43" i="9"/>
  <c r="C41" i="9"/>
  <c r="H38" i="9"/>
  <c r="M35" i="9"/>
  <c r="R32" i="9"/>
  <c r="W29" i="9"/>
  <c r="F27" i="9"/>
  <c r="I25" i="9"/>
  <c r="V23" i="9"/>
  <c r="M22" i="9"/>
  <c r="D21" i="9"/>
  <c r="R19" i="9"/>
  <c r="I18" i="9"/>
  <c r="Z16" i="9"/>
  <c r="Q15" i="9"/>
  <c r="L57" i="9"/>
  <c r="Q54" i="9"/>
  <c r="V51" i="9"/>
  <c r="D49" i="9"/>
  <c r="T46" i="9"/>
  <c r="K45" i="9"/>
  <c r="P42" i="9"/>
  <c r="G41" i="9"/>
  <c r="U39" i="9"/>
  <c r="L38" i="9"/>
  <c r="C37" i="9"/>
  <c r="Q35" i="9"/>
  <c r="H34" i="9"/>
  <c r="V32" i="9"/>
  <c r="M31" i="9"/>
  <c r="D30" i="9"/>
  <c r="R28" i="9"/>
  <c r="I27" i="9"/>
  <c r="J26" i="9"/>
  <c r="L25" i="9"/>
  <c r="Q24" i="9"/>
  <c r="Z23" i="9"/>
  <c r="H23" i="9"/>
  <c r="O22" i="9"/>
  <c r="V21" i="9"/>
  <c r="F21" i="9"/>
  <c r="M20" i="9"/>
  <c r="T19" i="9"/>
  <c r="D19" i="9"/>
  <c r="K18" i="9"/>
  <c r="S17" i="9"/>
  <c r="C17" i="9"/>
  <c r="K16" i="9"/>
  <c r="S15" i="9"/>
  <c r="C15" i="9"/>
  <c r="K14" i="9"/>
  <c r="S13" i="9"/>
  <c r="C13" i="9"/>
  <c r="K12" i="9"/>
  <c r="S11" i="9"/>
  <c r="K70" i="9"/>
  <c r="S55" i="9"/>
  <c r="F50" i="9"/>
  <c r="Z45" i="9"/>
  <c r="F43" i="9"/>
  <c r="K40" i="9"/>
  <c r="P37" i="9"/>
  <c r="U34" i="9"/>
  <c r="C32" i="9"/>
  <c r="H29" i="9"/>
  <c r="T26" i="9"/>
  <c r="Z24" i="9"/>
  <c r="O23" i="9"/>
  <c r="F22" i="9"/>
  <c r="T20" i="9"/>
  <c r="K19" i="9"/>
  <c r="R16" i="9"/>
  <c r="J15" i="9"/>
  <c r="R12" i="9"/>
  <c r="J11" i="9"/>
  <c r="K10" i="9"/>
  <c r="N9" i="9"/>
  <c r="Q8" i="9"/>
  <c r="G70" i="9"/>
  <c r="R55" i="9"/>
  <c r="E50" i="9"/>
  <c r="W45" i="9"/>
  <c r="E43" i="9"/>
  <c r="J40" i="9"/>
  <c r="O37" i="9"/>
  <c r="T34" i="9"/>
  <c r="G29" i="9"/>
  <c r="R26" i="9"/>
  <c r="W24" i="9"/>
  <c r="N23" i="9"/>
  <c r="E22" i="9"/>
  <c r="S20" i="9"/>
  <c r="J19" i="9"/>
  <c r="Z17" i="9"/>
  <c r="Q16" i="9"/>
  <c r="I15" i="9"/>
  <c r="Z13" i="9"/>
  <c r="Q12" i="9"/>
  <c r="I11" i="9"/>
  <c r="J10" i="9"/>
  <c r="M9" i="9"/>
  <c r="O8" i="9"/>
  <c r="U57" i="9"/>
  <c r="L41" i="9"/>
  <c r="V35" i="9"/>
  <c r="I30" i="9"/>
  <c r="P25" i="9"/>
  <c r="R22" i="9"/>
  <c r="W19" i="9"/>
  <c r="F17" i="9"/>
  <c r="N14" i="9"/>
  <c r="V11" i="9"/>
  <c r="V9" i="9"/>
  <c r="D8" i="9"/>
  <c r="N43" i="9"/>
  <c r="T57" i="9"/>
  <c r="Z46" i="9"/>
  <c r="K41" i="9"/>
  <c r="U35" i="9"/>
  <c r="H30" i="9"/>
  <c r="O25" i="9"/>
  <c r="Q22" i="9"/>
  <c r="V19" i="9"/>
  <c r="E17" i="9"/>
  <c r="M14" i="9"/>
  <c r="U11" i="9"/>
  <c r="U9" i="9"/>
  <c r="C8" i="9"/>
  <c r="W44" i="9"/>
  <c r="D42" i="9"/>
  <c r="O29" i="9"/>
  <c r="I22" i="9"/>
  <c r="U16" i="9"/>
  <c r="M11" i="9"/>
  <c r="K56" i="9"/>
  <c r="T33" i="9"/>
  <c r="L24" i="9"/>
  <c r="V18" i="9"/>
  <c r="N13" i="9"/>
  <c r="F9" i="9"/>
  <c r="J39" i="9"/>
  <c r="F28" i="9"/>
  <c r="P21" i="9"/>
  <c r="I14" i="9"/>
  <c r="R9" i="9"/>
  <c r="U42" i="9"/>
  <c r="R31" i="9"/>
  <c r="K23" i="9"/>
  <c r="V17" i="9"/>
  <c r="N12" i="9"/>
  <c r="N8" i="9"/>
  <c r="L67" i="9"/>
  <c r="T42" i="9"/>
  <c r="Q31" i="9"/>
  <c r="U17" i="9"/>
  <c r="M8" i="9"/>
  <c r="D25" i="9"/>
  <c r="M10" i="9"/>
  <c r="N17" i="9"/>
  <c r="V44" i="9"/>
  <c r="U18" i="9"/>
  <c r="E9" i="9"/>
  <c r="N10" i="9"/>
  <c r="Z12" i="9"/>
  <c r="U8" i="9"/>
  <c r="C40" i="9"/>
  <c r="W28" i="9"/>
  <c r="N16" i="9"/>
  <c r="F11" i="9"/>
  <c r="C62" i="9"/>
  <c r="V28" i="9"/>
  <c r="Z21" i="9"/>
  <c r="M16" i="9"/>
  <c r="E11" i="9"/>
  <c r="L56" i="9"/>
  <c r="W37" i="9"/>
  <c r="R23" i="9"/>
  <c r="M15" i="9"/>
  <c r="O9" i="9"/>
  <c r="O36" i="9"/>
  <c r="C23" i="9"/>
  <c r="F16" i="9"/>
  <c r="C10" i="9"/>
  <c r="N36" i="9"/>
  <c r="K24" i="9"/>
  <c r="M17" i="9"/>
  <c r="E12" i="9"/>
  <c r="G8" i="9"/>
  <c r="F35" i="9"/>
  <c r="E25" i="9"/>
  <c r="O19" i="9"/>
  <c r="F14" i="9"/>
  <c r="Q9" i="9"/>
  <c r="E15" i="9"/>
  <c r="D48" i="9"/>
  <c r="W20" i="9"/>
  <c r="R8" i="9"/>
  <c r="Q21" i="9"/>
  <c r="V14" i="9"/>
  <c r="S33" i="9"/>
  <c r="E16" i="9"/>
  <c r="U50" i="9"/>
  <c r="S23" i="9"/>
  <c r="F18" i="9"/>
  <c r="Q11" i="9"/>
  <c r="P67" i="9"/>
  <c r="H37" i="9"/>
  <c r="N26" i="9"/>
  <c r="P20" i="9"/>
  <c r="F15" i="9"/>
  <c r="I10" i="9"/>
  <c r="I46" i="9"/>
  <c r="L49" i="9"/>
  <c r="G37" i="9"/>
  <c r="M26" i="9"/>
  <c r="O20" i="9"/>
  <c r="G10" i="9"/>
  <c r="J32" i="9"/>
  <c r="E14" i="9"/>
  <c r="I8" i="9"/>
  <c r="W10" i="9"/>
  <c r="K32" i="9"/>
  <c r="V12" i="9"/>
  <c r="S8" i="9"/>
  <c r="O10" i="9"/>
  <c r="M49" i="9"/>
  <c r="M34" i="9"/>
  <c r="T24" i="9"/>
  <c r="G19" i="9"/>
  <c r="V13" i="9"/>
  <c r="K9" i="9"/>
  <c r="S40" i="9"/>
  <c r="O45" i="9"/>
  <c r="L34" i="9"/>
  <c r="S24" i="9"/>
  <c r="F19" i="9"/>
  <c r="U13" i="9"/>
  <c r="J9" i="9"/>
  <c r="E42" i="9"/>
  <c r="Z26" i="9"/>
  <c r="N19" i="9"/>
  <c r="U12" i="9"/>
  <c r="H46" i="9"/>
  <c r="G28" i="9"/>
  <c r="H20" i="9"/>
  <c r="F12" i="9"/>
  <c r="P53" i="9"/>
  <c r="Z30" i="9"/>
  <c r="G20" i="9"/>
  <c r="U14" i="9"/>
  <c r="M43" i="9"/>
  <c r="P29" i="9"/>
  <c r="J22" i="9"/>
  <c r="V16" i="9"/>
  <c r="N11" i="9"/>
  <c r="J23" i="9"/>
  <c r="M12" i="9"/>
  <c r="C48" i="9"/>
  <c r="E18" i="9"/>
  <c r="R40" i="9"/>
  <c r="D26" i="9"/>
  <c r="M13" i="9"/>
  <c r="I39" i="9"/>
  <c r="Z20" i="9"/>
  <c r="N15" i="9"/>
  <c r="AA16" i="9"/>
  <c r="AA8" i="9"/>
  <c r="AA9" i="9"/>
  <c r="AA11" i="9"/>
  <c r="AA15" i="9"/>
  <c r="AA13" i="9"/>
  <c r="AA12" i="9"/>
  <c r="AA17" i="9"/>
  <c r="AA14" i="9"/>
  <c r="AA10" i="9"/>
  <c r="AB23" i="5"/>
  <c r="C143" i="7"/>
  <c r="X58" i="9" l="1"/>
  <c r="X39" i="9"/>
  <c r="X45" i="9"/>
  <c r="X54" i="9"/>
  <c r="X57" i="9"/>
  <c r="X48" i="9"/>
  <c r="X63" i="9"/>
  <c r="X64" i="9"/>
  <c r="X43" i="9"/>
  <c r="X44" i="9"/>
  <c r="X47" i="9"/>
  <c r="X61" i="9"/>
  <c r="X49" i="9"/>
  <c r="X66" i="9"/>
  <c r="X67" i="9"/>
  <c r="X65" i="9"/>
  <c r="X40" i="9"/>
  <c r="X38" i="9"/>
  <c r="X53" i="9"/>
  <c r="X52" i="9"/>
  <c r="X69" i="9"/>
  <c r="X60" i="9"/>
  <c r="X68" i="9"/>
  <c r="X59" i="9"/>
  <c r="X50" i="9"/>
  <c r="X51" i="9"/>
  <c r="X55" i="9"/>
  <c r="X42" i="9"/>
  <c r="X46" i="9"/>
  <c r="X41" i="9"/>
  <c r="X56" i="9"/>
  <c r="X71" i="9"/>
  <c r="X72" i="9"/>
  <c r="X62" i="9"/>
  <c r="X70" i="9"/>
  <c r="X32" i="9"/>
  <c r="X36" i="9"/>
  <c r="X28" i="9"/>
  <c r="X31" i="9"/>
  <c r="X29" i="9"/>
  <c r="X30" i="9"/>
  <c r="X34" i="9"/>
  <c r="X35" i="9"/>
  <c r="X27" i="9"/>
  <c r="X37" i="9"/>
  <c r="X33" i="9"/>
  <c r="X25" i="9"/>
  <c r="X21" i="9"/>
  <c r="X26" i="9"/>
  <c r="X23" i="9"/>
  <c r="X24" i="9"/>
  <c r="X20" i="9"/>
  <c r="X22" i="9"/>
  <c r="X18" i="9"/>
  <c r="X19" i="9"/>
  <c r="H149" i="7"/>
  <c r="O146" i="7"/>
  <c r="O145" i="7" s="1"/>
  <c r="M146" i="7"/>
  <c r="M145" i="7" s="1"/>
  <c r="Q147" i="7"/>
  <c r="F147" i="7"/>
  <c r="E149" i="7"/>
  <c r="H146" i="7"/>
  <c r="H145" i="7" s="1"/>
  <c r="U147" i="7"/>
  <c r="N149" i="7"/>
  <c r="J147" i="7"/>
  <c r="I147" i="7"/>
  <c r="Q146" i="7"/>
  <c r="Q145" i="7" s="1"/>
  <c r="G146" i="7"/>
  <c r="G145" i="7" s="1"/>
  <c r="I149" i="7"/>
  <c r="G149" i="7"/>
  <c r="E147" i="7"/>
  <c r="N147" i="7"/>
  <c r="H147" i="7"/>
  <c r="T147" i="7"/>
  <c r="R147" i="7"/>
  <c r="E146" i="7"/>
  <c r="E145" i="7" s="1"/>
  <c r="T149" i="7"/>
  <c r="R146" i="7"/>
  <c r="R145" i="7" s="1"/>
  <c r="L147" i="7"/>
  <c r="N146" i="7"/>
  <c r="N145" i="7" s="1"/>
  <c r="K146" i="7"/>
  <c r="K145" i="7" s="1"/>
  <c r="D149" i="7"/>
  <c r="U149" i="7"/>
  <c r="T146" i="7"/>
  <c r="T145" i="7" s="1"/>
  <c r="M147" i="7"/>
  <c r="G147" i="7"/>
  <c r="D146" i="7"/>
  <c r="D145" i="7" s="1"/>
  <c r="D147" i="7"/>
  <c r="O147" i="7"/>
  <c r="R149" i="7"/>
  <c r="Q149" i="7"/>
  <c r="F149" i="7"/>
  <c r="S146" i="7"/>
  <c r="S145" i="7" s="1"/>
  <c r="J146" i="7"/>
  <c r="J145" i="7" s="1"/>
  <c r="J149" i="7"/>
  <c r="P149" i="7"/>
  <c r="L146" i="7"/>
  <c r="L145" i="7" s="1"/>
  <c r="K147" i="7"/>
  <c r="S149" i="7"/>
  <c r="M149" i="7"/>
  <c r="U146" i="7"/>
  <c r="U145" i="7" s="1"/>
  <c r="S147" i="7"/>
  <c r="L149" i="7"/>
  <c r="P147" i="7"/>
  <c r="F146" i="7"/>
  <c r="F145" i="7" s="1"/>
  <c r="K149" i="7"/>
  <c r="P146" i="7"/>
  <c r="P145" i="7" s="1"/>
  <c r="I146" i="7"/>
  <c r="I145" i="7" s="1"/>
  <c r="O149" i="7"/>
  <c r="V145" i="7" l="1"/>
  <c r="AD25" i="12" s="1"/>
  <c r="C23" i="6"/>
  <c r="B151" i="7"/>
  <c r="Y23" i="6" l="1"/>
  <c r="X23" i="6"/>
  <c r="AB24" i="5"/>
  <c r="C151" i="7"/>
  <c r="J157" i="7" l="1"/>
  <c r="P154" i="7"/>
  <c r="P153" i="7" s="1"/>
  <c r="G157" i="7"/>
  <c r="F155" i="7"/>
  <c r="K155" i="7"/>
  <c r="D155" i="7"/>
  <c r="R157" i="7"/>
  <c r="K154" i="7"/>
  <c r="K153" i="7" s="1"/>
  <c r="E157" i="7"/>
  <c r="S155" i="7"/>
  <c r="R154" i="7"/>
  <c r="R153" i="7" s="1"/>
  <c r="J155" i="7"/>
  <c r="E154" i="7"/>
  <c r="E153" i="7" s="1"/>
  <c r="T154" i="7"/>
  <c r="T153" i="7" s="1"/>
  <c r="Q155" i="7"/>
  <c r="J154" i="7"/>
  <c r="J153" i="7" s="1"/>
  <c r="P157" i="7"/>
  <c r="F154" i="7"/>
  <c r="F153" i="7" s="1"/>
  <c r="O154" i="7"/>
  <c r="O153" i="7" s="1"/>
  <c r="H155" i="7"/>
  <c r="G155" i="7"/>
  <c r="E155" i="7"/>
  <c r="R155" i="7"/>
  <c r="S157" i="7"/>
  <c r="Q157" i="7"/>
  <c r="O155" i="7"/>
  <c r="I154" i="7"/>
  <c r="I153" i="7" s="1"/>
  <c r="M154" i="7"/>
  <c r="M153" i="7" s="1"/>
  <c r="N154" i="7"/>
  <c r="N153" i="7" s="1"/>
  <c r="I157" i="7"/>
  <c r="O157" i="7"/>
  <c r="K157" i="7"/>
  <c r="Q154" i="7"/>
  <c r="Q153" i="7" s="1"/>
  <c r="N155" i="7"/>
  <c r="H157" i="7"/>
  <c r="L155" i="7"/>
  <c r="T157" i="7"/>
  <c r="U155" i="7"/>
  <c r="M157" i="7"/>
  <c r="F157" i="7"/>
  <c r="T155" i="7"/>
  <c r="G154" i="7"/>
  <c r="G153" i="7" s="1"/>
  <c r="P155" i="7"/>
  <c r="L157" i="7"/>
  <c r="U154" i="7"/>
  <c r="U153" i="7" s="1"/>
  <c r="D157" i="7"/>
  <c r="L154" i="7"/>
  <c r="L153" i="7" s="1"/>
  <c r="U157" i="7"/>
  <c r="H154" i="7"/>
  <c r="H153" i="7" s="1"/>
  <c r="M155" i="7"/>
  <c r="S154" i="7"/>
  <c r="S153" i="7" s="1"/>
  <c r="D154" i="7"/>
  <c r="D153" i="7" s="1"/>
  <c r="N157" i="7"/>
  <c r="I155" i="7"/>
  <c r="C24" i="6" l="1"/>
  <c r="B159" i="7"/>
  <c r="V153" i="7"/>
  <c r="AD26" i="12" s="1"/>
  <c r="Y24" i="6" l="1"/>
  <c r="X24" i="6"/>
  <c r="C159" i="7"/>
  <c r="AB25" i="5"/>
  <c r="K165" i="7" l="1"/>
  <c r="D165" i="7"/>
  <c r="M163" i="7"/>
  <c r="P163" i="7"/>
  <c r="D162" i="7"/>
  <c r="D161" i="7" s="1"/>
  <c r="F162" i="7"/>
  <c r="F161" i="7" s="1"/>
  <c r="L165" i="7"/>
  <c r="H162" i="7"/>
  <c r="H161" i="7" s="1"/>
  <c r="Q165" i="7"/>
  <c r="R162" i="7"/>
  <c r="R161" i="7" s="1"/>
  <c r="J165" i="7"/>
  <c r="L163" i="7"/>
  <c r="N165" i="7"/>
  <c r="Q163" i="7"/>
  <c r="E163" i="7"/>
  <c r="I163" i="7"/>
  <c r="U163" i="7"/>
  <c r="P162" i="7"/>
  <c r="P161" i="7" s="1"/>
  <c r="T163" i="7"/>
  <c r="S165" i="7"/>
  <c r="G163" i="7"/>
  <c r="K162" i="7"/>
  <c r="K161" i="7" s="1"/>
  <c r="U165" i="7"/>
  <c r="R165" i="7"/>
  <c r="O163" i="7"/>
  <c r="E162" i="7"/>
  <c r="E161" i="7" s="1"/>
  <c r="H165" i="7"/>
  <c r="D163" i="7"/>
  <c r="I162" i="7"/>
  <c r="I161" i="7" s="1"/>
  <c r="T162" i="7"/>
  <c r="T161" i="7" s="1"/>
  <c r="I165" i="7"/>
  <c r="M162" i="7"/>
  <c r="M161" i="7" s="1"/>
  <c r="U162" i="7"/>
  <c r="U161" i="7" s="1"/>
  <c r="N162" i="7"/>
  <c r="N161" i="7" s="1"/>
  <c r="K163" i="7"/>
  <c r="O162" i="7"/>
  <c r="O161" i="7" s="1"/>
  <c r="J163" i="7"/>
  <c r="E165" i="7"/>
  <c r="G165" i="7"/>
  <c r="T165" i="7"/>
  <c r="M165" i="7"/>
  <c r="S163" i="7"/>
  <c r="F165" i="7"/>
  <c r="P165" i="7"/>
  <c r="O165" i="7"/>
  <c r="G162" i="7"/>
  <c r="G161" i="7" s="1"/>
  <c r="N163" i="7"/>
  <c r="R163" i="7"/>
  <c r="S162" i="7"/>
  <c r="S161" i="7" s="1"/>
  <c r="F163" i="7"/>
  <c r="H163" i="7"/>
  <c r="L162" i="7"/>
  <c r="L161" i="7" s="1"/>
  <c r="J162" i="7"/>
  <c r="J161" i="7" s="1"/>
  <c r="Q162" i="7"/>
  <c r="Q161" i="7" s="1"/>
  <c r="C25" i="6" l="1"/>
  <c r="B167" i="7"/>
  <c r="V161" i="7"/>
  <c r="AD27" i="12" s="1"/>
  <c r="Y25" i="6" l="1"/>
  <c r="X25" i="6"/>
  <c r="AB26" i="5"/>
  <c r="C167" i="7"/>
  <c r="R173" i="7" l="1"/>
  <c r="L171" i="7"/>
  <c r="J171" i="7"/>
  <c r="H171" i="7"/>
  <c r="J173" i="7"/>
  <c r="N171" i="7"/>
  <c r="Q170" i="7"/>
  <c r="Q169" i="7" s="1"/>
  <c r="U173" i="7"/>
  <c r="I171" i="7"/>
  <c r="D171" i="7"/>
  <c r="T170" i="7"/>
  <c r="T169" i="7" s="1"/>
  <c r="S173" i="7"/>
  <c r="P173" i="7"/>
  <c r="G171" i="7"/>
  <c r="U170" i="7"/>
  <c r="U169" i="7" s="1"/>
  <c r="T173" i="7"/>
  <c r="R170" i="7"/>
  <c r="R169" i="7" s="1"/>
  <c r="O171" i="7"/>
  <c r="D170" i="7"/>
  <c r="D169" i="7" s="1"/>
  <c r="R171" i="7"/>
  <c r="O170" i="7"/>
  <c r="O169" i="7" s="1"/>
  <c r="Q173" i="7"/>
  <c r="D173" i="7"/>
  <c r="M170" i="7"/>
  <c r="M169" i="7" s="1"/>
  <c r="O173" i="7"/>
  <c r="T171" i="7"/>
  <c r="M173" i="7"/>
  <c r="G173" i="7"/>
  <c r="E171" i="7"/>
  <c r="N170" i="7"/>
  <c r="N169" i="7" s="1"/>
  <c r="G170" i="7"/>
  <c r="G169" i="7" s="1"/>
  <c r="F173" i="7"/>
  <c r="F170" i="7"/>
  <c r="F169" i="7" s="1"/>
  <c r="I170" i="7"/>
  <c r="I169" i="7" s="1"/>
  <c r="H173" i="7"/>
  <c r="U171" i="7"/>
  <c r="S171" i="7"/>
  <c r="K170" i="7"/>
  <c r="K169" i="7" s="1"/>
  <c r="Q171" i="7"/>
  <c r="E173" i="7"/>
  <c r="H170" i="7"/>
  <c r="H169" i="7" s="1"/>
  <c r="M171" i="7"/>
  <c r="J170" i="7"/>
  <c r="J169" i="7" s="1"/>
  <c r="K171" i="7"/>
  <c r="P171" i="7"/>
  <c r="P170" i="7"/>
  <c r="P169" i="7" s="1"/>
  <c r="F171" i="7"/>
  <c r="I173" i="7"/>
  <c r="L170" i="7"/>
  <c r="L169" i="7" s="1"/>
  <c r="L173" i="7"/>
  <c r="K173" i="7"/>
  <c r="S170" i="7"/>
  <c r="S169" i="7" s="1"/>
  <c r="N173" i="7"/>
  <c r="E170" i="7"/>
  <c r="E169" i="7" s="1"/>
  <c r="C26" i="6" l="1"/>
  <c r="B175" i="7"/>
  <c r="V169" i="7"/>
  <c r="AD28" i="12" s="1"/>
  <c r="Y26" i="6" l="1"/>
  <c r="X26" i="6"/>
  <c r="C175" i="7"/>
  <c r="AB27" i="5"/>
  <c r="N178" i="7" l="1"/>
  <c r="P181" i="7"/>
  <c r="O178" i="7"/>
  <c r="Q178" i="7"/>
  <c r="K179" i="7"/>
  <c r="I179" i="7"/>
  <c r="E181" i="7"/>
  <c r="U179" i="7"/>
  <c r="D181" i="7"/>
  <c r="L179" i="7"/>
  <c r="R179" i="7"/>
  <c r="F179" i="7"/>
  <c r="M179" i="7"/>
  <c r="F181" i="7"/>
  <c r="G178" i="7"/>
  <c r="G177" i="7" s="1"/>
  <c r="F178" i="7"/>
  <c r="F177" i="7" s="1"/>
  <c r="J178" i="7"/>
  <c r="J177" i="7" s="1"/>
  <c r="P178" i="7"/>
  <c r="L181" i="7"/>
  <c r="G181" i="7"/>
  <c r="E178" i="7"/>
  <c r="E177" i="7" s="1"/>
  <c r="K178" i="7"/>
  <c r="K177" i="7" s="1"/>
  <c r="N179" i="7"/>
  <c r="K181" i="7"/>
  <c r="D178" i="7"/>
  <c r="D177" i="7" s="1"/>
  <c r="U178" i="7"/>
  <c r="M178" i="7"/>
  <c r="S178" i="7"/>
  <c r="H178" i="7"/>
  <c r="H177" i="7" s="1"/>
  <c r="J181" i="7"/>
  <c r="H181" i="7"/>
  <c r="T178" i="7"/>
  <c r="E179" i="7"/>
  <c r="R181" i="7"/>
  <c r="H179" i="7"/>
  <c r="J179" i="7"/>
  <c r="O181" i="7"/>
  <c r="T179" i="7"/>
  <c r="O179" i="7"/>
  <c r="L178" i="7"/>
  <c r="L177" i="7" s="1"/>
  <c r="Q179" i="7"/>
  <c r="P179" i="7"/>
  <c r="U181" i="7"/>
  <c r="M181" i="7"/>
  <c r="Q181" i="7"/>
  <c r="I181" i="7"/>
  <c r="T181" i="7"/>
  <c r="S179" i="7"/>
  <c r="R178" i="7"/>
  <c r="S181" i="7"/>
  <c r="I178" i="7"/>
  <c r="I177" i="7" s="1"/>
  <c r="N181" i="7"/>
  <c r="G179" i="7"/>
  <c r="D179" i="7"/>
  <c r="V177" i="7" l="1"/>
  <c r="AD29" i="12" s="1"/>
  <c r="B183" i="7"/>
  <c r="C27" i="6"/>
  <c r="Y27" i="6" l="1"/>
  <c r="X27" i="6"/>
  <c r="AB28" i="5"/>
  <c r="C183" i="7"/>
  <c r="H186" i="7" l="1"/>
  <c r="H185" i="7" s="1"/>
  <c r="J189" i="7"/>
  <c r="K189" i="7"/>
  <c r="F189" i="7"/>
  <c r="Q187" i="7"/>
  <c r="L187" i="7"/>
  <c r="M189" i="7"/>
  <c r="S186" i="7"/>
  <c r="O187" i="7"/>
  <c r="P189" i="7"/>
  <c r="O189" i="7"/>
  <c r="E189" i="7"/>
  <c r="P187" i="7"/>
  <c r="P186" i="7"/>
  <c r="J186" i="7"/>
  <c r="J185" i="7" s="1"/>
  <c r="E187" i="7"/>
  <c r="T187" i="7"/>
  <c r="H189" i="7"/>
  <c r="Q186" i="7"/>
  <c r="K187" i="7"/>
  <c r="G186" i="7"/>
  <c r="G185" i="7" s="1"/>
  <c r="N187" i="7"/>
  <c r="H187" i="7"/>
  <c r="M187" i="7"/>
  <c r="Q189" i="7"/>
  <c r="T189" i="7"/>
  <c r="M186" i="7"/>
  <c r="G187" i="7"/>
  <c r="L189" i="7"/>
  <c r="F187" i="7"/>
  <c r="I186" i="7"/>
  <c r="I185" i="7" s="1"/>
  <c r="I187" i="7"/>
  <c r="D189" i="7"/>
  <c r="O186" i="7"/>
  <c r="F186" i="7"/>
  <c r="F185" i="7" s="1"/>
  <c r="R186" i="7"/>
  <c r="I189" i="7"/>
  <c r="U187" i="7"/>
  <c r="N186" i="7"/>
  <c r="N189" i="7"/>
  <c r="J187" i="7"/>
  <c r="R189" i="7"/>
  <c r="L186" i="7"/>
  <c r="L185" i="7" s="1"/>
  <c r="U186" i="7"/>
  <c r="R187" i="7"/>
  <c r="T186" i="7"/>
  <c r="S189" i="7"/>
  <c r="D187" i="7"/>
  <c r="E186" i="7"/>
  <c r="E185" i="7" s="1"/>
  <c r="S187" i="7"/>
  <c r="K186" i="7"/>
  <c r="K185" i="7" s="1"/>
  <c r="G189" i="7"/>
  <c r="U189" i="7"/>
  <c r="D186" i="7"/>
  <c r="D185" i="7" s="1"/>
  <c r="V185" i="7" l="1"/>
  <c r="AD30" i="12" s="1"/>
  <c r="AB29" i="5" l="1"/>
  <c r="B199" i="7" l="1"/>
  <c r="C29" i="6"/>
  <c r="Y29" i="6" l="1"/>
  <c r="X29" i="6"/>
  <c r="C199" i="7"/>
  <c r="R202" i="7" l="1"/>
  <c r="S202" i="7"/>
  <c r="D202" i="7"/>
  <c r="D201" i="7" s="1"/>
  <c r="J203" i="7"/>
  <c r="U203" i="7"/>
  <c r="U205" i="7"/>
  <c r="L203" i="7"/>
  <c r="J205" i="7"/>
  <c r="O205" i="7"/>
  <c r="S205" i="7"/>
  <c r="I205" i="7"/>
  <c r="H205" i="7"/>
  <c r="I203" i="7"/>
  <c r="J202" i="7"/>
  <c r="J201" i="7" s="1"/>
  <c r="E205" i="7"/>
  <c r="M203" i="7"/>
  <c r="Q203" i="7"/>
  <c r="N202" i="7"/>
  <c r="G202" i="7"/>
  <c r="G201" i="7" s="1"/>
  <c r="T203" i="7"/>
  <c r="K202" i="7"/>
  <c r="K201" i="7" s="1"/>
  <c r="R203" i="7"/>
  <c r="K203" i="7"/>
  <c r="H203" i="7"/>
  <c r="I202" i="7"/>
  <c r="I201" i="7" s="1"/>
  <c r="N205" i="7"/>
  <c r="N203" i="7"/>
  <c r="P205" i="7"/>
  <c r="F202" i="7"/>
  <c r="F201" i="7" s="1"/>
  <c r="U202" i="7"/>
  <c r="Q202" i="7"/>
  <c r="Q205" i="7"/>
  <c r="E203" i="7"/>
  <c r="G205" i="7"/>
  <c r="G203" i="7"/>
  <c r="M202" i="7"/>
  <c r="M205" i="7"/>
  <c r="O202" i="7"/>
  <c r="L205" i="7"/>
  <c r="T205" i="7"/>
  <c r="O203" i="7"/>
  <c r="T202" i="7"/>
  <c r="E202" i="7"/>
  <c r="E201" i="7" s="1"/>
  <c r="R205" i="7"/>
  <c r="F205" i="7"/>
  <c r="L202" i="7"/>
  <c r="L201" i="7" s="1"/>
  <c r="D205" i="7"/>
  <c r="S203" i="7"/>
  <c r="P203" i="7"/>
  <c r="F203" i="7"/>
  <c r="P202" i="7"/>
  <c r="D203" i="7"/>
  <c r="H202" i="7"/>
  <c r="H201" i="7" s="1"/>
  <c r="K205" i="7"/>
  <c r="C30" i="6" l="1"/>
  <c r="B207" i="7"/>
  <c r="V201" i="7"/>
  <c r="AD32" i="12" s="1"/>
  <c r="Y30" i="6" l="1"/>
  <c r="X30" i="6"/>
  <c r="AB31" i="5"/>
  <c r="C207" i="7"/>
  <c r="U211" i="7" l="1"/>
  <c r="M211" i="7"/>
  <c r="O211" i="7"/>
  <c r="K213" i="7"/>
  <c r="T213" i="7"/>
  <c r="N213" i="7"/>
  <c r="N211" i="7"/>
  <c r="S213" i="7"/>
  <c r="G213" i="7"/>
  <c r="E213" i="7"/>
  <c r="J213" i="7"/>
  <c r="O210" i="7"/>
  <c r="O209" i="7" s="1"/>
  <c r="F213" i="7"/>
  <c r="H210" i="7"/>
  <c r="H209" i="7" s="1"/>
  <c r="Q213" i="7"/>
  <c r="P210" i="7"/>
  <c r="P209" i="7" s="1"/>
  <c r="L211" i="7"/>
  <c r="R211" i="7"/>
  <c r="E210" i="7"/>
  <c r="E209" i="7" s="1"/>
  <c r="M210" i="7"/>
  <c r="M209" i="7" s="1"/>
  <c r="Q210" i="7"/>
  <c r="Q209" i="7" s="1"/>
  <c r="U210" i="7"/>
  <c r="U209" i="7" s="1"/>
  <c r="S211" i="7"/>
  <c r="H213" i="7"/>
  <c r="E211" i="7"/>
  <c r="F210" i="7"/>
  <c r="F209" i="7" s="1"/>
  <c r="L213" i="7"/>
  <c r="G211" i="7"/>
  <c r="F211" i="7"/>
  <c r="Q211" i="7"/>
  <c r="H211" i="7"/>
  <c r="O213" i="7"/>
  <c r="M213" i="7"/>
  <c r="D213" i="7"/>
  <c r="R213" i="7"/>
  <c r="T210" i="7"/>
  <c r="T209" i="7" s="1"/>
  <c r="D210" i="7"/>
  <c r="D209" i="7" s="1"/>
  <c r="I210" i="7"/>
  <c r="I209" i="7" s="1"/>
  <c r="P213" i="7"/>
  <c r="K210" i="7"/>
  <c r="K209" i="7" s="1"/>
  <c r="U213" i="7"/>
  <c r="G210" i="7"/>
  <c r="G209" i="7" s="1"/>
  <c r="N210" i="7"/>
  <c r="N209" i="7" s="1"/>
  <c r="D211" i="7"/>
  <c r="J211" i="7"/>
  <c r="P211" i="7"/>
  <c r="K211" i="7"/>
  <c r="S210" i="7"/>
  <c r="S209" i="7" s="1"/>
  <c r="L210" i="7"/>
  <c r="L209" i="7" s="1"/>
  <c r="J210" i="7"/>
  <c r="J209" i="7" s="1"/>
  <c r="T211" i="7"/>
  <c r="R210" i="7"/>
  <c r="R209" i="7" s="1"/>
  <c r="I213" i="7"/>
  <c r="I211" i="7"/>
  <c r="V209" i="7" l="1"/>
  <c r="AD33" i="12" s="1"/>
  <c r="AB32" i="5" l="1"/>
  <c r="C31" i="6" l="1"/>
  <c r="B215" i="7"/>
  <c r="Y31" i="6" l="1"/>
  <c r="X31" i="6"/>
  <c r="C215" i="7"/>
  <c r="Q219" i="7" l="1"/>
  <c r="E221" i="7"/>
  <c r="S218" i="7"/>
  <c r="M218" i="7"/>
  <c r="Q218" i="7"/>
  <c r="J218" i="7"/>
  <c r="J217" i="7" s="1"/>
  <c r="F219" i="7"/>
  <c r="J219" i="7"/>
  <c r="F218" i="7"/>
  <c r="F217" i="7" s="1"/>
  <c r="O219" i="7"/>
  <c r="S219" i="7"/>
  <c r="K221" i="7"/>
  <c r="R219" i="7"/>
  <c r="E219" i="7"/>
  <c r="P218" i="7"/>
  <c r="L219" i="7"/>
  <c r="Q221" i="7"/>
  <c r="N218" i="7"/>
  <c r="O221" i="7"/>
  <c r="H218" i="7"/>
  <c r="H217" i="7" s="1"/>
  <c r="I219" i="7"/>
  <c r="G219" i="7"/>
  <c r="U218" i="7"/>
  <c r="H219" i="7"/>
  <c r="P221" i="7"/>
  <c r="T218" i="7"/>
  <c r="D219" i="7"/>
  <c r="J221" i="7"/>
  <c r="N219" i="7"/>
  <c r="S221" i="7"/>
  <c r="F221" i="7"/>
  <c r="N221" i="7"/>
  <c r="H221" i="7"/>
  <c r="O218" i="7"/>
  <c r="G221" i="7"/>
  <c r="R221" i="7"/>
  <c r="U221" i="7"/>
  <c r="M221" i="7"/>
  <c r="K219" i="7"/>
  <c r="G218" i="7"/>
  <c r="G217" i="7" s="1"/>
  <c r="D221" i="7"/>
  <c r="T219" i="7"/>
  <c r="I218" i="7"/>
  <c r="I217" i="7" s="1"/>
  <c r="I221" i="7"/>
  <c r="T221" i="7"/>
  <c r="P219" i="7"/>
  <c r="R218" i="7"/>
  <c r="M219" i="7"/>
  <c r="K218" i="7"/>
  <c r="K217" i="7" s="1"/>
  <c r="L218" i="7"/>
  <c r="L217" i="7" s="1"/>
  <c r="D218" i="7"/>
  <c r="D217" i="7" s="1"/>
  <c r="L221" i="7"/>
  <c r="U219" i="7"/>
  <c r="E218" i="7"/>
  <c r="E217" i="7" s="1"/>
  <c r="V217" i="7" l="1"/>
  <c r="AD34" i="12" s="1"/>
  <c r="C32" i="6"/>
  <c r="B223" i="7"/>
  <c r="Y32" i="6" l="1"/>
  <c r="X32" i="6"/>
  <c r="AB33" i="5"/>
  <c r="C223" i="7"/>
  <c r="J229" i="7" l="1"/>
  <c r="M226" i="7"/>
  <c r="M225" i="7" s="1"/>
  <c r="M229" i="7"/>
  <c r="U226" i="7"/>
  <c r="U225" i="7" s="1"/>
  <c r="O227" i="7"/>
  <c r="J227" i="7"/>
  <c r="J226" i="7"/>
  <c r="J225" i="7" s="1"/>
  <c r="P226" i="7"/>
  <c r="P225" i="7" s="1"/>
  <c r="I226" i="7"/>
  <c r="I225" i="7" s="1"/>
  <c r="N227" i="7"/>
  <c r="I229" i="7"/>
  <c r="T226" i="7"/>
  <c r="T225" i="7" s="1"/>
  <c r="K226" i="7"/>
  <c r="K225" i="7" s="1"/>
  <c r="E226" i="7"/>
  <c r="E225" i="7" s="1"/>
  <c r="E227" i="7"/>
  <c r="I227" i="7"/>
  <c r="E229" i="7"/>
  <c r="O229" i="7"/>
  <c r="T227" i="7"/>
  <c r="H229" i="7"/>
  <c r="T229" i="7"/>
  <c r="D226" i="7"/>
  <c r="D225" i="7" s="1"/>
  <c r="Q227" i="7"/>
  <c r="F227" i="7"/>
  <c r="D227" i="7"/>
  <c r="S229" i="7"/>
  <c r="R227" i="7"/>
  <c r="L229" i="7"/>
  <c r="O226" i="7"/>
  <c r="O225" i="7" s="1"/>
  <c r="D229" i="7"/>
  <c r="G227" i="7"/>
  <c r="P227" i="7"/>
  <c r="L227" i="7"/>
  <c r="R229" i="7"/>
  <c r="F229" i="7"/>
  <c r="G229" i="7"/>
  <c r="G226" i="7"/>
  <c r="G225" i="7" s="1"/>
  <c r="F226" i="7"/>
  <c r="F225" i="7" s="1"/>
  <c r="H226" i="7"/>
  <c r="H225" i="7" s="1"/>
  <c r="P229" i="7"/>
  <c r="K229" i="7"/>
  <c r="L226" i="7"/>
  <c r="L225" i="7" s="1"/>
  <c r="N229" i="7"/>
  <c r="K227" i="7"/>
  <c r="S227" i="7"/>
  <c r="Q226" i="7"/>
  <c r="Q225" i="7" s="1"/>
  <c r="S226" i="7"/>
  <c r="S225" i="7" s="1"/>
  <c r="H227" i="7"/>
  <c r="U229" i="7"/>
  <c r="R226" i="7"/>
  <c r="R225" i="7" s="1"/>
  <c r="N226" i="7"/>
  <c r="N225" i="7" s="1"/>
  <c r="U227" i="7"/>
  <c r="M227" i="7"/>
  <c r="Q229" i="7"/>
  <c r="B231" i="7" l="1"/>
  <c r="C33" i="6"/>
  <c r="V225" i="7"/>
  <c r="AD35" i="12" s="1"/>
  <c r="Y33" i="6" l="1"/>
  <c r="X33" i="6"/>
  <c r="C231" i="7"/>
  <c r="AB34" i="5"/>
  <c r="M234" i="7" l="1"/>
  <c r="M233" i="7" s="1"/>
  <c r="P235" i="7"/>
  <c r="R234" i="7"/>
  <c r="J235" i="7"/>
  <c r="D237" i="7"/>
  <c r="K235" i="7"/>
  <c r="G237" i="7"/>
  <c r="G234" i="7"/>
  <c r="G233" i="7" s="1"/>
  <c r="L235" i="7"/>
  <c r="F237" i="7"/>
  <c r="N237" i="7"/>
  <c r="G235" i="7"/>
  <c r="I237" i="7"/>
  <c r="Q235" i="7"/>
  <c r="S234" i="7"/>
  <c r="I234" i="7"/>
  <c r="I233" i="7" s="1"/>
  <c r="J237" i="7"/>
  <c r="P237" i="7"/>
  <c r="U235" i="7"/>
  <c r="K237" i="7"/>
  <c r="H235" i="7"/>
  <c r="R235" i="7"/>
  <c r="S237" i="7"/>
  <c r="M237" i="7"/>
  <c r="I235" i="7"/>
  <c r="R237" i="7"/>
  <c r="O237" i="7"/>
  <c r="Q234" i="7"/>
  <c r="T235" i="7"/>
  <c r="T237" i="7"/>
  <c r="F235" i="7"/>
  <c r="N235" i="7"/>
  <c r="S235" i="7"/>
  <c r="P234" i="7"/>
  <c r="J234" i="7"/>
  <c r="J233" i="7" s="1"/>
  <c r="D234" i="7"/>
  <c r="D233" i="7" s="1"/>
  <c r="U234" i="7"/>
  <c r="T234" i="7"/>
  <c r="U237" i="7"/>
  <c r="F234" i="7"/>
  <c r="F233" i="7" s="1"/>
  <c r="H237" i="7"/>
  <c r="N234" i="7"/>
  <c r="N233" i="7" s="1"/>
  <c r="L237" i="7"/>
  <c r="H234" i="7"/>
  <c r="H233" i="7" s="1"/>
  <c r="E234" i="7"/>
  <c r="E233" i="7" s="1"/>
  <c r="Q237" i="7"/>
  <c r="E237" i="7"/>
  <c r="O235" i="7"/>
  <c r="K234" i="7"/>
  <c r="K233" i="7" s="1"/>
  <c r="L234" i="7"/>
  <c r="L233" i="7" s="1"/>
  <c r="D235" i="7"/>
  <c r="M235" i="7"/>
  <c r="O234" i="7"/>
  <c r="O233" i="7" s="1"/>
  <c r="E235" i="7"/>
  <c r="V233" i="7" l="1"/>
  <c r="AD36" i="12" s="1"/>
  <c r="AB35" i="5" l="1"/>
  <c r="E36" i="12" l="1"/>
  <c r="E21" i="12"/>
  <c r="E10" i="12"/>
  <c r="E40" i="12"/>
  <c r="E24" i="12"/>
  <c r="E60" i="12"/>
  <c r="E15" i="12"/>
  <c r="E43" i="12"/>
  <c r="E46" i="12"/>
  <c r="E50" i="12"/>
  <c r="E66" i="12"/>
  <c r="E63" i="12"/>
  <c r="E70" i="12"/>
  <c r="E11" i="12"/>
  <c r="E37" i="12"/>
  <c r="E58" i="12"/>
  <c r="E13" i="12"/>
  <c r="E20" i="12"/>
  <c r="E31" i="12"/>
  <c r="E38" i="12"/>
  <c r="E16" i="12"/>
  <c r="E54" i="12"/>
  <c r="E56" i="12"/>
  <c r="E19" i="12"/>
  <c r="E69" i="12"/>
  <c r="E22" i="12"/>
  <c r="E61" i="12"/>
  <c r="E9" i="12"/>
  <c r="E47" i="12"/>
  <c r="E64" i="12"/>
  <c r="E41" i="12"/>
  <c r="E57" i="12"/>
  <c r="E49" i="12"/>
  <c r="E45" i="12"/>
  <c r="E42" i="12"/>
  <c r="E48" i="12"/>
  <c r="E62" i="12"/>
  <c r="E39" i="12"/>
  <c r="E72" i="12"/>
  <c r="E17" i="12"/>
  <c r="E51" i="12"/>
  <c r="E18" i="12"/>
  <c r="E14" i="12"/>
  <c r="E52" i="12"/>
  <c r="E59" i="12"/>
  <c r="E12" i="12"/>
  <c r="E65" i="12"/>
  <c r="E8" i="12"/>
  <c r="E71" i="12"/>
  <c r="E67" i="12"/>
  <c r="E55" i="12"/>
  <c r="E44" i="12"/>
  <c r="E68" i="12"/>
  <c r="E23" i="12"/>
  <c r="E53" i="12"/>
  <c r="E25" i="12"/>
  <c r="E26" i="12"/>
  <c r="E27" i="12"/>
  <c r="E28" i="12"/>
  <c r="E29" i="12"/>
  <c r="E35" i="12"/>
  <c r="E33" i="12"/>
  <c r="E34" i="12"/>
  <c r="E32" i="12"/>
  <c r="E30" i="12"/>
  <c r="B19" i="9" l="1"/>
  <c r="B70" i="9"/>
  <c r="B55" i="9"/>
  <c r="B40" i="9"/>
  <c r="B32" i="9"/>
  <c r="B20" i="9"/>
  <c r="B65" i="9"/>
  <c r="B54" i="9"/>
  <c r="B43" i="9"/>
  <c r="B30" i="9"/>
  <c r="B34" i="9"/>
  <c r="B33" i="9"/>
  <c r="B57" i="9"/>
  <c r="B52" i="9"/>
  <c r="B59" i="9"/>
  <c r="B10" i="9"/>
  <c r="B67" i="9"/>
  <c r="B44" i="9"/>
  <c r="B56" i="9"/>
  <c r="B31" i="9"/>
  <c r="B29" i="9"/>
  <c r="B58" i="9"/>
  <c r="B16" i="9"/>
  <c r="B49" i="9"/>
  <c r="B13" i="9"/>
  <c r="B14" i="9"/>
  <c r="B42" i="9"/>
  <c r="B61" i="9"/>
  <c r="B17" i="9"/>
  <c r="B22" i="9"/>
  <c r="B35" i="9"/>
  <c r="B37" i="9"/>
  <c r="B36" i="9"/>
  <c r="B27" i="9"/>
  <c r="B46" i="9"/>
  <c r="B26" i="9"/>
  <c r="B21" i="9"/>
  <c r="B41" i="9"/>
  <c r="B50" i="9"/>
  <c r="B12" i="9"/>
  <c r="B23" i="9"/>
  <c r="B28" i="9"/>
  <c r="B53" i="9"/>
  <c r="B47" i="9"/>
  <c r="B18" i="9"/>
  <c r="B69" i="9"/>
  <c r="B8" i="9"/>
  <c r="B51" i="9"/>
  <c r="B72" i="9"/>
  <c r="B66" i="9"/>
  <c r="B45" i="9"/>
  <c r="B39" i="9"/>
  <c r="B62" i="9"/>
  <c r="B64" i="9"/>
  <c r="B24" i="9"/>
  <c r="B63" i="9"/>
  <c r="B25" i="9"/>
  <c r="B15" i="9"/>
  <c r="B68" i="9"/>
  <c r="B71" i="9"/>
  <c r="B38" i="9"/>
  <c r="B60" i="9"/>
  <c r="B48" i="9"/>
  <c r="B9" i="9"/>
  <c r="B11" i="9"/>
</calcChain>
</file>

<file path=xl/comments1.xml><?xml version="1.0" encoding="utf-8"?>
<comments xmlns="http://schemas.openxmlformats.org/spreadsheetml/2006/main">
  <authors>
    <author>Saso</author>
  </authors>
  <commentList>
    <comment ref="F9" authorId="0" shapeId="0">
      <text>
        <r>
          <rPr>
            <b/>
            <sz val="9"/>
            <color indexed="81"/>
            <rFont val="Tahoma"/>
            <family val="2"/>
            <charset val="238"/>
          </rPr>
          <t>Saso:</t>
        </r>
        <r>
          <rPr>
            <sz val="9"/>
            <color indexed="81"/>
            <rFont val="Tahoma"/>
            <family val="2"/>
            <charset val="238"/>
          </rPr>
          <t xml:space="preserve">
rešen X</t>
        </r>
      </text>
    </comment>
    <comment ref="F17" authorId="0" shapeId="0">
      <text>
        <r>
          <rPr>
            <b/>
            <sz val="9"/>
            <color indexed="81"/>
            <rFont val="Tahoma"/>
            <family val="2"/>
            <charset val="238"/>
          </rPr>
          <t>Saso:</t>
        </r>
        <r>
          <rPr>
            <sz val="9"/>
            <color indexed="81"/>
            <rFont val="Tahoma"/>
            <family val="2"/>
            <charset val="238"/>
          </rPr>
          <t xml:space="preserve">
rešen X</t>
        </r>
      </text>
    </comment>
    <comment ref="F25" authorId="0" shapeId="0">
      <text>
        <r>
          <rPr>
            <b/>
            <sz val="9"/>
            <color indexed="81"/>
            <rFont val="Tahoma"/>
            <family val="2"/>
            <charset val="238"/>
          </rPr>
          <t>Saso:</t>
        </r>
        <r>
          <rPr>
            <sz val="9"/>
            <color indexed="81"/>
            <rFont val="Tahoma"/>
            <family val="2"/>
            <charset val="238"/>
          </rPr>
          <t xml:space="preserve">
rešen X</t>
        </r>
      </text>
    </comment>
    <comment ref="F33" authorId="0" shapeId="0">
      <text>
        <r>
          <rPr>
            <b/>
            <sz val="9"/>
            <color indexed="81"/>
            <rFont val="Tahoma"/>
            <family val="2"/>
            <charset val="238"/>
          </rPr>
          <t>Saso:</t>
        </r>
        <r>
          <rPr>
            <sz val="9"/>
            <color indexed="81"/>
            <rFont val="Tahoma"/>
            <family val="2"/>
            <charset val="238"/>
          </rPr>
          <t xml:space="preserve">
rešen X</t>
        </r>
      </text>
    </comment>
    <comment ref="F41" authorId="0" shapeId="0">
      <text>
        <r>
          <rPr>
            <b/>
            <sz val="9"/>
            <color indexed="81"/>
            <rFont val="Tahoma"/>
            <family val="2"/>
            <charset val="238"/>
          </rPr>
          <t>Saso:</t>
        </r>
        <r>
          <rPr>
            <sz val="9"/>
            <color indexed="81"/>
            <rFont val="Tahoma"/>
            <family val="2"/>
            <charset val="238"/>
          </rPr>
          <t xml:space="preserve">
rešen X</t>
        </r>
      </text>
    </comment>
    <comment ref="F49" authorId="0" shapeId="0">
      <text>
        <r>
          <rPr>
            <b/>
            <sz val="9"/>
            <color indexed="81"/>
            <rFont val="Tahoma"/>
            <family val="2"/>
            <charset val="238"/>
          </rPr>
          <t>Saso:</t>
        </r>
        <r>
          <rPr>
            <sz val="9"/>
            <color indexed="81"/>
            <rFont val="Tahoma"/>
            <family val="2"/>
            <charset val="238"/>
          </rPr>
          <t xml:space="preserve">
rešen X</t>
        </r>
      </text>
    </comment>
    <comment ref="F57" authorId="0" shapeId="0">
      <text>
        <r>
          <rPr>
            <b/>
            <sz val="9"/>
            <color indexed="81"/>
            <rFont val="Tahoma"/>
            <family val="2"/>
            <charset val="238"/>
          </rPr>
          <t>Saso:</t>
        </r>
        <r>
          <rPr>
            <sz val="9"/>
            <color indexed="81"/>
            <rFont val="Tahoma"/>
            <family val="2"/>
            <charset val="238"/>
          </rPr>
          <t xml:space="preserve">
rešen X</t>
        </r>
      </text>
    </comment>
    <comment ref="F65" authorId="0" shapeId="0">
      <text>
        <r>
          <rPr>
            <b/>
            <sz val="9"/>
            <color indexed="81"/>
            <rFont val="Tahoma"/>
            <family val="2"/>
            <charset val="238"/>
          </rPr>
          <t>Saso:</t>
        </r>
        <r>
          <rPr>
            <sz val="9"/>
            <color indexed="81"/>
            <rFont val="Tahoma"/>
            <family val="2"/>
            <charset val="238"/>
          </rPr>
          <t xml:space="preserve">
rešen X</t>
        </r>
      </text>
    </comment>
    <comment ref="F73" authorId="0" shapeId="0">
      <text>
        <r>
          <rPr>
            <b/>
            <sz val="9"/>
            <color indexed="81"/>
            <rFont val="Tahoma"/>
            <family val="2"/>
            <charset val="238"/>
          </rPr>
          <t>Saso:</t>
        </r>
        <r>
          <rPr>
            <sz val="9"/>
            <color indexed="81"/>
            <rFont val="Tahoma"/>
            <family val="2"/>
            <charset val="238"/>
          </rPr>
          <t xml:space="preserve">
rešen X</t>
        </r>
      </text>
    </comment>
    <comment ref="F81" authorId="0" shapeId="0">
      <text>
        <r>
          <rPr>
            <b/>
            <sz val="9"/>
            <color indexed="81"/>
            <rFont val="Tahoma"/>
            <family val="2"/>
            <charset val="238"/>
          </rPr>
          <t>Saso:</t>
        </r>
        <r>
          <rPr>
            <sz val="9"/>
            <color indexed="81"/>
            <rFont val="Tahoma"/>
            <family val="2"/>
            <charset val="238"/>
          </rPr>
          <t xml:space="preserve">
rešen X</t>
        </r>
      </text>
    </comment>
    <comment ref="F89" authorId="0" shapeId="0">
      <text>
        <r>
          <rPr>
            <b/>
            <sz val="9"/>
            <color indexed="81"/>
            <rFont val="Tahoma"/>
            <family val="2"/>
            <charset val="238"/>
          </rPr>
          <t>Saso:</t>
        </r>
        <r>
          <rPr>
            <sz val="9"/>
            <color indexed="81"/>
            <rFont val="Tahoma"/>
            <family val="2"/>
            <charset val="238"/>
          </rPr>
          <t xml:space="preserve">
rešen X</t>
        </r>
      </text>
    </comment>
    <comment ref="F97" authorId="0" shapeId="0">
      <text>
        <r>
          <rPr>
            <b/>
            <sz val="9"/>
            <color indexed="81"/>
            <rFont val="Tahoma"/>
            <family val="2"/>
            <charset val="238"/>
          </rPr>
          <t>Saso:</t>
        </r>
        <r>
          <rPr>
            <sz val="9"/>
            <color indexed="81"/>
            <rFont val="Tahoma"/>
            <family val="2"/>
            <charset val="238"/>
          </rPr>
          <t xml:space="preserve">
rešen X</t>
        </r>
      </text>
    </comment>
    <comment ref="F105" authorId="0" shapeId="0">
      <text>
        <r>
          <rPr>
            <b/>
            <sz val="9"/>
            <color indexed="81"/>
            <rFont val="Tahoma"/>
            <family val="2"/>
            <charset val="238"/>
          </rPr>
          <t>Saso:</t>
        </r>
        <r>
          <rPr>
            <sz val="9"/>
            <color indexed="81"/>
            <rFont val="Tahoma"/>
            <family val="2"/>
            <charset val="238"/>
          </rPr>
          <t xml:space="preserve">
rešen X</t>
        </r>
      </text>
    </comment>
    <comment ref="F113" authorId="0" shapeId="0">
      <text>
        <r>
          <rPr>
            <b/>
            <sz val="9"/>
            <color indexed="81"/>
            <rFont val="Tahoma"/>
            <family val="2"/>
            <charset val="238"/>
          </rPr>
          <t>Saso:</t>
        </r>
        <r>
          <rPr>
            <sz val="9"/>
            <color indexed="81"/>
            <rFont val="Tahoma"/>
            <family val="2"/>
            <charset val="238"/>
          </rPr>
          <t xml:space="preserve">
rešen X</t>
        </r>
      </text>
    </comment>
    <comment ref="F121" authorId="0" shapeId="0">
      <text>
        <r>
          <rPr>
            <b/>
            <sz val="9"/>
            <color indexed="81"/>
            <rFont val="Tahoma"/>
            <family val="2"/>
            <charset val="238"/>
          </rPr>
          <t>Saso:</t>
        </r>
        <r>
          <rPr>
            <sz val="9"/>
            <color indexed="81"/>
            <rFont val="Tahoma"/>
            <family val="2"/>
            <charset val="238"/>
          </rPr>
          <t xml:space="preserve">
rešen X</t>
        </r>
      </text>
    </comment>
    <comment ref="F129" authorId="0" shapeId="0">
      <text>
        <r>
          <rPr>
            <b/>
            <sz val="9"/>
            <color indexed="81"/>
            <rFont val="Tahoma"/>
            <family val="2"/>
            <charset val="238"/>
          </rPr>
          <t>Saso:</t>
        </r>
        <r>
          <rPr>
            <sz val="9"/>
            <color indexed="81"/>
            <rFont val="Tahoma"/>
            <family val="2"/>
            <charset val="238"/>
          </rPr>
          <t xml:space="preserve">
rešen X</t>
        </r>
      </text>
    </comment>
    <comment ref="F137" authorId="0" shapeId="0">
      <text>
        <r>
          <rPr>
            <b/>
            <sz val="9"/>
            <color indexed="81"/>
            <rFont val="Tahoma"/>
            <family val="2"/>
            <charset val="238"/>
          </rPr>
          <t>Saso:</t>
        </r>
        <r>
          <rPr>
            <sz val="9"/>
            <color indexed="81"/>
            <rFont val="Tahoma"/>
            <family val="2"/>
            <charset val="238"/>
          </rPr>
          <t xml:space="preserve">
rešen X</t>
        </r>
      </text>
    </comment>
    <comment ref="F145" authorId="0" shapeId="0">
      <text>
        <r>
          <rPr>
            <b/>
            <sz val="9"/>
            <color indexed="81"/>
            <rFont val="Tahoma"/>
            <family val="2"/>
            <charset val="238"/>
          </rPr>
          <t>Saso:</t>
        </r>
        <r>
          <rPr>
            <sz val="9"/>
            <color indexed="81"/>
            <rFont val="Tahoma"/>
            <family val="2"/>
            <charset val="238"/>
          </rPr>
          <t xml:space="preserve">
rešen X</t>
        </r>
      </text>
    </comment>
    <comment ref="F153" authorId="0" shapeId="0">
      <text>
        <r>
          <rPr>
            <b/>
            <sz val="9"/>
            <color indexed="81"/>
            <rFont val="Tahoma"/>
            <family val="2"/>
            <charset val="238"/>
          </rPr>
          <t>Saso:</t>
        </r>
        <r>
          <rPr>
            <sz val="9"/>
            <color indexed="81"/>
            <rFont val="Tahoma"/>
            <family val="2"/>
            <charset val="238"/>
          </rPr>
          <t xml:space="preserve">
rešen X</t>
        </r>
      </text>
    </comment>
    <comment ref="F161" authorId="0" shapeId="0">
      <text>
        <r>
          <rPr>
            <b/>
            <sz val="9"/>
            <color indexed="81"/>
            <rFont val="Tahoma"/>
            <family val="2"/>
            <charset val="238"/>
          </rPr>
          <t>Saso:</t>
        </r>
        <r>
          <rPr>
            <sz val="9"/>
            <color indexed="81"/>
            <rFont val="Tahoma"/>
            <family val="2"/>
            <charset val="238"/>
          </rPr>
          <t xml:space="preserve">
rešen X</t>
        </r>
      </text>
    </comment>
    <comment ref="F169" authorId="0" shapeId="0">
      <text>
        <r>
          <rPr>
            <b/>
            <sz val="9"/>
            <color indexed="81"/>
            <rFont val="Tahoma"/>
            <family val="2"/>
            <charset val="238"/>
          </rPr>
          <t>Saso:</t>
        </r>
        <r>
          <rPr>
            <sz val="9"/>
            <color indexed="81"/>
            <rFont val="Tahoma"/>
            <family val="2"/>
            <charset val="238"/>
          </rPr>
          <t xml:space="preserve">
rešen X</t>
        </r>
      </text>
    </comment>
    <comment ref="F177" authorId="0" shapeId="0">
      <text>
        <r>
          <rPr>
            <b/>
            <sz val="9"/>
            <color indexed="81"/>
            <rFont val="Tahoma"/>
            <family val="2"/>
            <charset val="238"/>
          </rPr>
          <t>Saso:</t>
        </r>
        <r>
          <rPr>
            <sz val="9"/>
            <color indexed="81"/>
            <rFont val="Tahoma"/>
            <family val="2"/>
            <charset val="238"/>
          </rPr>
          <t xml:space="preserve">
rešen X</t>
        </r>
      </text>
    </comment>
    <comment ref="F185" authorId="0" shapeId="0">
      <text>
        <r>
          <rPr>
            <b/>
            <sz val="9"/>
            <color indexed="81"/>
            <rFont val="Tahoma"/>
            <family val="2"/>
            <charset val="238"/>
          </rPr>
          <t>Saso:</t>
        </r>
        <r>
          <rPr>
            <sz val="9"/>
            <color indexed="81"/>
            <rFont val="Tahoma"/>
            <family val="2"/>
            <charset val="238"/>
          </rPr>
          <t xml:space="preserve">
rešen X</t>
        </r>
      </text>
    </comment>
    <comment ref="F193" authorId="0" shapeId="0">
      <text>
        <r>
          <rPr>
            <b/>
            <sz val="9"/>
            <color indexed="81"/>
            <rFont val="Tahoma"/>
            <family val="2"/>
            <charset val="238"/>
          </rPr>
          <t>Saso:</t>
        </r>
        <r>
          <rPr>
            <sz val="9"/>
            <color indexed="81"/>
            <rFont val="Tahoma"/>
            <family val="2"/>
            <charset val="238"/>
          </rPr>
          <t xml:space="preserve">
rešen X</t>
        </r>
      </text>
    </comment>
    <comment ref="F201" authorId="0" shapeId="0">
      <text>
        <r>
          <rPr>
            <b/>
            <sz val="9"/>
            <color indexed="81"/>
            <rFont val="Tahoma"/>
            <family val="2"/>
            <charset val="238"/>
          </rPr>
          <t>Saso:</t>
        </r>
        <r>
          <rPr>
            <sz val="9"/>
            <color indexed="81"/>
            <rFont val="Tahoma"/>
            <family val="2"/>
            <charset val="238"/>
          </rPr>
          <t xml:space="preserve">
rešen X</t>
        </r>
      </text>
    </comment>
    <comment ref="F209" authorId="0" shapeId="0">
      <text>
        <r>
          <rPr>
            <b/>
            <sz val="9"/>
            <color indexed="81"/>
            <rFont val="Tahoma"/>
            <family val="2"/>
            <charset val="238"/>
          </rPr>
          <t>Saso:</t>
        </r>
        <r>
          <rPr>
            <sz val="9"/>
            <color indexed="81"/>
            <rFont val="Tahoma"/>
            <family val="2"/>
            <charset val="238"/>
          </rPr>
          <t xml:space="preserve">
rešen X</t>
        </r>
      </text>
    </comment>
    <comment ref="F217" authorId="0" shapeId="0">
      <text>
        <r>
          <rPr>
            <b/>
            <sz val="9"/>
            <color indexed="81"/>
            <rFont val="Tahoma"/>
            <family val="2"/>
            <charset val="238"/>
          </rPr>
          <t>Saso:</t>
        </r>
        <r>
          <rPr>
            <sz val="9"/>
            <color indexed="81"/>
            <rFont val="Tahoma"/>
            <family val="2"/>
            <charset val="238"/>
          </rPr>
          <t xml:space="preserve">
rešen X</t>
        </r>
      </text>
    </comment>
    <comment ref="F225" authorId="0" shapeId="0">
      <text>
        <r>
          <rPr>
            <b/>
            <sz val="9"/>
            <color indexed="81"/>
            <rFont val="Tahoma"/>
            <family val="2"/>
            <charset val="238"/>
          </rPr>
          <t>Saso:</t>
        </r>
        <r>
          <rPr>
            <sz val="9"/>
            <color indexed="81"/>
            <rFont val="Tahoma"/>
            <family val="2"/>
            <charset val="238"/>
          </rPr>
          <t xml:space="preserve">
rešen X</t>
        </r>
      </text>
    </comment>
    <comment ref="F233" authorId="0" shapeId="0">
      <text>
        <r>
          <rPr>
            <b/>
            <sz val="9"/>
            <color indexed="81"/>
            <rFont val="Tahoma"/>
            <family val="2"/>
            <charset val="238"/>
          </rPr>
          <t>Saso:</t>
        </r>
        <r>
          <rPr>
            <sz val="9"/>
            <color indexed="81"/>
            <rFont val="Tahoma"/>
            <family val="2"/>
            <charset val="238"/>
          </rPr>
          <t xml:space="preserve">
rešen X</t>
        </r>
      </text>
    </comment>
    <comment ref="F241" authorId="0" shapeId="0">
      <text>
        <r>
          <rPr>
            <b/>
            <sz val="9"/>
            <color indexed="81"/>
            <rFont val="Tahoma"/>
            <family val="2"/>
            <charset val="238"/>
          </rPr>
          <t>Saso:</t>
        </r>
        <r>
          <rPr>
            <sz val="9"/>
            <color indexed="81"/>
            <rFont val="Tahoma"/>
            <family val="2"/>
            <charset val="238"/>
          </rPr>
          <t xml:space="preserve">
rešen X</t>
        </r>
      </text>
    </comment>
    <comment ref="F249" authorId="0" shapeId="0">
      <text>
        <r>
          <rPr>
            <b/>
            <sz val="9"/>
            <color indexed="81"/>
            <rFont val="Tahoma"/>
            <family val="2"/>
            <charset val="238"/>
          </rPr>
          <t>Saso:</t>
        </r>
        <r>
          <rPr>
            <sz val="9"/>
            <color indexed="81"/>
            <rFont val="Tahoma"/>
            <family val="2"/>
            <charset val="238"/>
          </rPr>
          <t xml:space="preserve">
rešen X</t>
        </r>
      </text>
    </comment>
    <comment ref="F257" authorId="0" shapeId="0">
      <text>
        <r>
          <rPr>
            <b/>
            <sz val="9"/>
            <color indexed="81"/>
            <rFont val="Tahoma"/>
            <family val="2"/>
            <charset val="238"/>
          </rPr>
          <t>Saso:</t>
        </r>
        <r>
          <rPr>
            <sz val="9"/>
            <color indexed="81"/>
            <rFont val="Tahoma"/>
            <family val="2"/>
            <charset val="238"/>
          </rPr>
          <t xml:space="preserve">
rešen X</t>
        </r>
      </text>
    </comment>
    <comment ref="F265" authorId="0" shapeId="0">
      <text>
        <r>
          <rPr>
            <b/>
            <sz val="9"/>
            <color indexed="81"/>
            <rFont val="Tahoma"/>
            <family val="2"/>
            <charset val="238"/>
          </rPr>
          <t>Saso:</t>
        </r>
        <r>
          <rPr>
            <sz val="9"/>
            <color indexed="81"/>
            <rFont val="Tahoma"/>
            <family val="2"/>
            <charset val="238"/>
          </rPr>
          <t xml:space="preserve">
rešen X</t>
        </r>
      </text>
    </comment>
    <comment ref="F273" authorId="0" shapeId="0">
      <text>
        <r>
          <rPr>
            <b/>
            <sz val="9"/>
            <color indexed="81"/>
            <rFont val="Tahoma"/>
            <family val="2"/>
            <charset val="238"/>
          </rPr>
          <t>Saso:</t>
        </r>
        <r>
          <rPr>
            <sz val="9"/>
            <color indexed="81"/>
            <rFont val="Tahoma"/>
            <family val="2"/>
            <charset val="238"/>
          </rPr>
          <t xml:space="preserve">
rešen X</t>
        </r>
      </text>
    </comment>
    <comment ref="F281" authorId="0" shapeId="0">
      <text>
        <r>
          <rPr>
            <b/>
            <sz val="9"/>
            <color indexed="81"/>
            <rFont val="Tahoma"/>
            <family val="2"/>
            <charset val="238"/>
          </rPr>
          <t>Saso:</t>
        </r>
        <r>
          <rPr>
            <sz val="9"/>
            <color indexed="81"/>
            <rFont val="Tahoma"/>
            <family val="2"/>
            <charset val="238"/>
          </rPr>
          <t xml:space="preserve">
rešen X</t>
        </r>
      </text>
    </comment>
    <comment ref="F289" authorId="0" shapeId="0">
      <text>
        <r>
          <rPr>
            <b/>
            <sz val="9"/>
            <color indexed="81"/>
            <rFont val="Tahoma"/>
            <family val="2"/>
            <charset val="238"/>
          </rPr>
          <t>Saso:</t>
        </r>
        <r>
          <rPr>
            <sz val="9"/>
            <color indexed="81"/>
            <rFont val="Tahoma"/>
            <family val="2"/>
            <charset val="238"/>
          </rPr>
          <t xml:space="preserve">
rešen X</t>
        </r>
      </text>
    </comment>
    <comment ref="F297" authorId="0" shapeId="0">
      <text>
        <r>
          <rPr>
            <b/>
            <sz val="9"/>
            <color indexed="81"/>
            <rFont val="Tahoma"/>
            <family val="2"/>
            <charset val="238"/>
          </rPr>
          <t>Saso:</t>
        </r>
        <r>
          <rPr>
            <sz val="9"/>
            <color indexed="81"/>
            <rFont val="Tahoma"/>
            <family val="2"/>
            <charset val="238"/>
          </rPr>
          <t xml:space="preserve">
rešen X</t>
        </r>
      </text>
    </comment>
    <comment ref="F305" authorId="0" shapeId="0">
      <text>
        <r>
          <rPr>
            <b/>
            <sz val="9"/>
            <color indexed="81"/>
            <rFont val="Tahoma"/>
            <family val="2"/>
            <charset val="238"/>
          </rPr>
          <t>Saso:</t>
        </r>
        <r>
          <rPr>
            <sz val="9"/>
            <color indexed="81"/>
            <rFont val="Tahoma"/>
            <family val="2"/>
            <charset val="238"/>
          </rPr>
          <t xml:space="preserve">
rešen X</t>
        </r>
      </text>
    </comment>
    <comment ref="F313" authorId="0" shapeId="0">
      <text>
        <r>
          <rPr>
            <b/>
            <sz val="9"/>
            <color indexed="81"/>
            <rFont val="Tahoma"/>
            <family val="2"/>
            <charset val="238"/>
          </rPr>
          <t>Saso:</t>
        </r>
        <r>
          <rPr>
            <sz val="9"/>
            <color indexed="81"/>
            <rFont val="Tahoma"/>
            <family val="2"/>
            <charset val="238"/>
          </rPr>
          <t xml:space="preserve">
rešen X</t>
        </r>
      </text>
    </comment>
    <comment ref="F321" authorId="0" shapeId="0">
      <text>
        <r>
          <rPr>
            <b/>
            <sz val="9"/>
            <color indexed="81"/>
            <rFont val="Tahoma"/>
            <family val="2"/>
            <charset val="238"/>
          </rPr>
          <t>Saso:</t>
        </r>
        <r>
          <rPr>
            <sz val="9"/>
            <color indexed="81"/>
            <rFont val="Tahoma"/>
            <family val="2"/>
            <charset val="238"/>
          </rPr>
          <t xml:space="preserve">
rešen X</t>
        </r>
      </text>
    </comment>
    <comment ref="F329" authorId="0" shapeId="0">
      <text>
        <r>
          <rPr>
            <b/>
            <sz val="9"/>
            <color indexed="81"/>
            <rFont val="Tahoma"/>
            <family val="2"/>
            <charset val="238"/>
          </rPr>
          <t>Saso:</t>
        </r>
        <r>
          <rPr>
            <sz val="9"/>
            <color indexed="81"/>
            <rFont val="Tahoma"/>
            <family val="2"/>
            <charset val="238"/>
          </rPr>
          <t xml:space="preserve">
rešen X</t>
        </r>
      </text>
    </comment>
    <comment ref="F337" authorId="0" shapeId="0">
      <text>
        <r>
          <rPr>
            <b/>
            <sz val="9"/>
            <color indexed="81"/>
            <rFont val="Tahoma"/>
            <family val="2"/>
            <charset val="238"/>
          </rPr>
          <t>Saso:</t>
        </r>
        <r>
          <rPr>
            <sz val="9"/>
            <color indexed="81"/>
            <rFont val="Tahoma"/>
            <family val="2"/>
            <charset val="238"/>
          </rPr>
          <t xml:space="preserve">
rešen X</t>
        </r>
      </text>
    </comment>
    <comment ref="F345" authorId="0" shapeId="0">
      <text>
        <r>
          <rPr>
            <b/>
            <sz val="9"/>
            <color indexed="81"/>
            <rFont val="Tahoma"/>
            <family val="2"/>
            <charset val="238"/>
          </rPr>
          <t>Saso:</t>
        </r>
        <r>
          <rPr>
            <sz val="9"/>
            <color indexed="81"/>
            <rFont val="Tahoma"/>
            <family val="2"/>
            <charset val="238"/>
          </rPr>
          <t xml:space="preserve">
rešen X</t>
        </r>
      </text>
    </comment>
    <comment ref="F353" authorId="0" shapeId="0">
      <text>
        <r>
          <rPr>
            <b/>
            <sz val="9"/>
            <color indexed="81"/>
            <rFont val="Tahoma"/>
            <family val="2"/>
            <charset val="238"/>
          </rPr>
          <t>Saso:</t>
        </r>
        <r>
          <rPr>
            <sz val="9"/>
            <color indexed="81"/>
            <rFont val="Tahoma"/>
            <family val="2"/>
            <charset val="238"/>
          </rPr>
          <t xml:space="preserve">
rešen X</t>
        </r>
      </text>
    </comment>
    <comment ref="F361" authorId="0" shapeId="0">
      <text>
        <r>
          <rPr>
            <b/>
            <sz val="9"/>
            <color indexed="81"/>
            <rFont val="Tahoma"/>
            <family val="2"/>
            <charset val="238"/>
          </rPr>
          <t>Saso:</t>
        </r>
        <r>
          <rPr>
            <sz val="9"/>
            <color indexed="81"/>
            <rFont val="Tahoma"/>
            <family val="2"/>
            <charset val="238"/>
          </rPr>
          <t xml:space="preserve">
rešen X</t>
        </r>
      </text>
    </comment>
    <comment ref="F369" authorId="0" shapeId="0">
      <text>
        <r>
          <rPr>
            <b/>
            <sz val="9"/>
            <color indexed="81"/>
            <rFont val="Tahoma"/>
            <family val="2"/>
            <charset val="238"/>
          </rPr>
          <t>Saso:</t>
        </r>
        <r>
          <rPr>
            <sz val="9"/>
            <color indexed="81"/>
            <rFont val="Tahoma"/>
            <family val="2"/>
            <charset val="238"/>
          </rPr>
          <t xml:space="preserve">
rešen X</t>
        </r>
      </text>
    </comment>
    <comment ref="F377" authorId="0" shapeId="0">
      <text>
        <r>
          <rPr>
            <b/>
            <sz val="9"/>
            <color indexed="81"/>
            <rFont val="Tahoma"/>
            <family val="2"/>
            <charset val="238"/>
          </rPr>
          <t>Saso:</t>
        </r>
        <r>
          <rPr>
            <sz val="9"/>
            <color indexed="81"/>
            <rFont val="Tahoma"/>
            <family val="2"/>
            <charset val="238"/>
          </rPr>
          <t xml:space="preserve">
rešen X</t>
        </r>
      </text>
    </comment>
    <comment ref="F385" authorId="0" shapeId="0">
      <text>
        <r>
          <rPr>
            <b/>
            <sz val="9"/>
            <color indexed="81"/>
            <rFont val="Tahoma"/>
            <family val="2"/>
            <charset val="238"/>
          </rPr>
          <t>Saso:</t>
        </r>
        <r>
          <rPr>
            <sz val="9"/>
            <color indexed="81"/>
            <rFont val="Tahoma"/>
            <family val="2"/>
            <charset val="238"/>
          </rPr>
          <t xml:space="preserve">
rešen X</t>
        </r>
      </text>
    </comment>
    <comment ref="F393" authorId="0" shapeId="0">
      <text>
        <r>
          <rPr>
            <b/>
            <sz val="9"/>
            <color indexed="81"/>
            <rFont val="Tahoma"/>
            <family val="2"/>
            <charset val="238"/>
          </rPr>
          <t>Saso:</t>
        </r>
        <r>
          <rPr>
            <sz val="9"/>
            <color indexed="81"/>
            <rFont val="Tahoma"/>
            <family val="2"/>
            <charset val="238"/>
          </rPr>
          <t xml:space="preserve">
rešen X</t>
        </r>
      </text>
    </comment>
    <comment ref="F401" authorId="0" shapeId="0">
      <text>
        <r>
          <rPr>
            <b/>
            <sz val="9"/>
            <color indexed="81"/>
            <rFont val="Tahoma"/>
            <family val="2"/>
            <charset val="238"/>
          </rPr>
          <t>Saso:</t>
        </r>
        <r>
          <rPr>
            <sz val="9"/>
            <color indexed="81"/>
            <rFont val="Tahoma"/>
            <family val="2"/>
            <charset val="238"/>
          </rPr>
          <t xml:space="preserve">
rešen X</t>
        </r>
      </text>
    </comment>
    <comment ref="F409" authorId="0" shapeId="0">
      <text>
        <r>
          <rPr>
            <b/>
            <sz val="9"/>
            <color indexed="81"/>
            <rFont val="Tahoma"/>
            <family val="2"/>
            <charset val="238"/>
          </rPr>
          <t>Saso:</t>
        </r>
        <r>
          <rPr>
            <sz val="9"/>
            <color indexed="81"/>
            <rFont val="Tahoma"/>
            <family val="2"/>
            <charset val="238"/>
          </rPr>
          <t xml:space="preserve">
rešen X</t>
        </r>
      </text>
    </comment>
    <comment ref="F417" authorId="0" shapeId="0">
      <text>
        <r>
          <rPr>
            <b/>
            <sz val="9"/>
            <color indexed="81"/>
            <rFont val="Tahoma"/>
            <family val="2"/>
            <charset val="238"/>
          </rPr>
          <t>Saso:</t>
        </r>
        <r>
          <rPr>
            <sz val="9"/>
            <color indexed="81"/>
            <rFont val="Tahoma"/>
            <family val="2"/>
            <charset val="238"/>
          </rPr>
          <t xml:space="preserve">
rešen X</t>
        </r>
      </text>
    </comment>
    <comment ref="F425" authorId="0" shapeId="0">
      <text>
        <r>
          <rPr>
            <b/>
            <sz val="9"/>
            <color indexed="81"/>
            <rFont val="Tahoma"/>
            <family val="2"/>
            <charset val="238"/>
          </rPr>
          <t>Saso:</t>
        </r>
        <r>
          <rPr>
            <sz val="9"/>
            <color indexed="81"/>
            <rFont val="Tahoma"/>
            <family val="2"/>
            <charset val="238"/>
          </rPr>
          <t xml:space="preserve">
rešen X</t>
        </r>
      </text>
    </comment>
    <comment ref="F433" authorId="0" shapeId="0">
      <text>
        <r>
          <rPr>
            <b/>
            <sz val="9"/>
            <color indexed="81"/>
            <rFont val="Tahoma"/>
            <family val="2"/>
            <charset val="238"/>
          </rPr>
          <t>Saso:</t>
        </r>
        <r>
          <rPr>
            <sz val="9"/>
            <color indexed="81"/>
            <rFont val="Tahoma"/>
            <family val="2"/>
            <charset val="238"/>
          </rPr>
          <t xml:space="preserve">
rešen X</t>
        </r>
      </text>
    </comment>
    <comment ref="F441" authorId="0" shapeId="0">
      <text>
        <r>
          <rPr>
            <b/>
            <sz val="9"/>
            <color indexed="81"/>
            <rFont val="Tahoma"/>
            <family val="2"/>
            <charset val="238"/>
          </rPr>
          <t>Saso:</t>
        </r>
        <r>
          <rPr>
            <sz val="9"/>
            <color indexed="81"/>
            <rFont val="Tahoma"/>
            <family val="2"/>
            <charset val="238"/>
          </rPr>
          <t xml:space="preserve">
rešen X</t>
        </r>
      </text>
    </comment>
    <comment ref="F449" authorId="0" shapeId="0">
      <text>
        <r>
          <rPr>
            <b/>
            <sz val="9"/>
            <color indexed="81"/>
            <rFont val="Tahoma"/>
            <family val="2"/>
            <charset val="238"/>
          </rPr>
          <t>Saso:</t>
        </r>
        <r>
          <rPr>
            <sz val="9"/>
            <color indexed="81"/>
            <rFont val="Tahoma"/>
            <family val="2"/>
            <charset val="238"/>
          </rPr>
          <t xml:space="preserve">
rešen X</t>
        </r>
      </text>
    </comment>
    <comment ref="F457" authorId="0" shapeId="0">
      <text>
        <r>
          <rPr>
            <b/>
            <sz val="9"/>
            <color indexed="81"/>
            <rFont val="Tahoma"/>
            <family val="2"/>
            <charset val="238"/>
          </rPr>
          <t>Saso:</t>
        </r>
        <r>
          <rPr>
            <sz val="9"/>
            <color indexed="81"/>
            <rFont val="Tahoma"/>
            <family val="2"/>
            <charset val="238"/>
          </rPr>
          <t xml:space="preserve">
rešen X</t>
        </r>
      </text>
    </comment>
    <comment ref="F465" authorId="0" shapeId="0">
      <text>
        <r>
          <rPr>
            <b/>
            <sz val="9"/>
            <color indexed="81"/>
            <rFont val="Tahoma"/>
            <family val="2"/>
            <charset val="238"/>
          </rPr>
          <t>Saso:</t>
        </r>
        <r>
          <rPr>
            <sz val="9"/>
            <color indexed="81"/>
            <rFont val="Tahoma"/>
            <family val="2"/>
            <charset val="238"/>
          </rPr>
          <t xml:space="preserve">
rešen X</t>
        </r>
      </text>
    </comment>
    <comment ref="F473" authorId="0" shapeId="0">
      <text>
        <r>
          <rPr>
            <b/>
            <sz val="9"/>
            <color indexed="81"/>
            <rFont val="Tahoma"/>
            <family val="2"/>
            <charset val="238"/>
          </rPr>
          <t>Saso:</t>
        </r>
        <r>
          <rPr>
            <sz val="9"/>
            <color indexed="81"/>
            <rFont val="Tahoma"/>
            <family val="2"/>
            <charset val="238"/>
          </rPr>
          <t xml:space="preserve">
rešen X</t>
        </r>
      </text>
    </comment>
    <comment ref="F481" authorId="0" shapeId="0">
      <text>
        <r>
          <rPr>
            <b/>
            <sz val="9"/>
            <color indexed="81"/>
            <rFont val="Tahoma"/>
            <family val="2"/>
            <charset val="238"/>
          </rPr>
          <t>Saso:</t>
        </r>
        <r>
          <rPr>
            <sz val="9"/>
            <color indexed="81"/>
            <rFont val="Tahoma"/>
            <family val="2"/>
            <charset val="238"/>
          </rPr>
          <t xml:space="preserve">
rešen X</t>
        </r>
      </text>
    </comment>
    <comment ref="F489" authorId="0" shapeId="0">
      <text>
        <r>
          <rPr>
            <b/>
            <sz val="9"/>
            <color indexed="81"/>
            <rFont val="Tahoma"/>
            <family val="2"/>
            <charset val="238"/>
          </rPr>
          <t>Saso:</t>
        </r>
        <r>
          <rPr>
            <sz val="9"/>
            <color indexed="81"/>
            <rFont val="Tahoma"/>
            <family val="2"/>
            <charset val="238"/>
          </rPr>
          <t xml:space="preserve">
rešen X</t>
        </r>
      </text>
    </comment>
    <comment ref="F497" authorId="0" shapeId="0">
      <text>
        <r>
          <rPr>
            <b/>
            <sz val="9"/>
            <color indexed="81"/>
            <rFont val="Tahoma"/>
            <family val="2"/>
            <charset val="238"/>
          </rPr>
          <t>Saso:</t>
        </r>
        <r>
          <rPr>
            <sz val="9"/>
            <color indexed="81"/>
            <rFont val="Tahoma"/>
            <family val="2"/>
            <charset val="238"/>
          </rPr>
          <t xml:space="preserve">
rešen X</t>
        </r>
      </text>
    </comment>
    <comment ref="F505" authorId="0" shapeId="0">
      <text>
        <r>
          <rPr>
            <b/>
            <sz val="9"/>
            <color indexed="81"/>
            <rFont val="Tahoma"/>
            <family val="2"/>
            <charset val="238"/>
          </rPr>
          <t>Saso:</t>
        </r>
        <r>
          <rPr>
            <sz val="9"/>
            <color indexed="81"/>
            <rFont val="Tahoma"/>
            <family val="2"/>
            <charset val="238"/>
          </rPr>
          <t xml:space="preserve">
rešen X</t>
        </r>
      </text>
    </comment>
    <comment ref="F513" authorId="0" shapeId="0">
      <text>
        <r>
          <rPr>
            <b/>
            <sz val="9"/>
            <color indexed="81"/>
            <rFont val="Tahoma"/>
            <family val="2"/>
            <charset val="238"/>
          </rPr>
          <t>Saso:</t>
        </r>
        <r>
          <rPr>
            <sz val="9"/>
            <color indexed="81"/>
            <rFont val="Tahoma"/>
            <family val="2"/>
            <charset val="238"/>
          </rPr>
          <t xml:space="preserve">
rešen X</t>
        </r>
      </text>
    </comment>
    <comment ref="F521" authorId="0" shapeId="0">
      <text>
        <r>
          <rPr>
            <b/>
            <sz val="9"/>
            <color indexed="81"/>
            <rFont val="Tahoma"/>
            <family val="2"/>
            <charset val="238"/>
          </rPr>
          <t>Saso:</t>
        </r>
        <r>
          <rPr>
            <sz val="9"/>
            <color indexed="81"/>
            <rFont val="Tahoma"/>
            <family val="2"/>
            <charset val="238"/>
          </rPr>
          <t xml:space="preserve">
rešen X</t>
        </r>
      </text>
    </comment>
  </commentList>
</comments>
</file>

<file path=xl/sharedStrings.xml><?xml version="1.0" encoding="utf-8"?>
<sst xmlns="http://schemas.openxmlformats.org/spreadsheetml/2006/main" count="1871" uniqueCount="115">
  <si>
    <t>Hole</t>
  </si>
  <si>
    <t>Par</t>
  </si>
  <si>
    <t>Ime, priimek</t>
  </si>
  <si>
    <t>pHcp</t>
  </si>
  <si>
    <t xml:space="preserve"> </t>
  </si>
  <si>
    <t>eHcp</t>
  </si>
  <si>
    <t>Y</t>
  </si>
  <si>
    <t>R</t>
  </si>
  <si>
    <t>Ime</t>
  </si>
  <si>
    <t>PAR</t>
  </si>
  <si>
    <t>STR</t>
  </si>
  <si>
    <t>Bruto:</t>
  </si>
  <si>
    <t>Neto:</t>
  </si>
  <si>
    <t>hcp do 18</t>
  </si>
  <si>
    <t>hcp od 18 do 36</t>
  </si>
  <si>
    <t>hcp nad 36</t>
  </si>
  <si>
    <t>'bruto' hcp 36</t>
  </si>
  <si>
    <t>'bruto' hcp 18</t>
  </si>
  <si>
    <t>Neto</t>
  </si>
  <si>
    <t>Stableford</t>
  </si>
  <si>
    <t>Str</t>
  </si>
  <si>
    <t>Bruto</t>
  </si>
  <si>
    <t>x</t>
  </si>
  <si>
    <t>Spol</t>
  </si>
  <si>
    <t>Golf igrišče</t>
  </si>
  <si>
    <t>Dolžina:</t>
  </si>
  <si>
    <t>Course rating:</t>
  </si>
  <si>
    <t>Slope rating:</t>
  </si>
  <si>
    <t>Par:</t>
  </si>
  <si>
    <t>rešen X</t>
  </si>
  <si>
    <t>Priimek in ime</t>
  </si>
  <si>
    <t>XY</t>
  </si>
  <si>
    <t>Kranjska Gora 2019</t>
  </si>
  <si>
    <t>Trbiž</t>
  </si>
  <si>
    <t>Lipica</t>
  </si>
  <si>
    <t>Arboretum</t>
  </si>
  <si>
    <t>STB</t>
  </si>
  <si>
    <t>Par 64</t>
  </si>
  <si>
    <t>Gross ranking</t>
  </si>
  <si>
    <t>Net ranking</t>
  </si>
  <si>
    <t>RB</t>
  </si>
  <si>
    <t>RN</t>
  </si>
  <si>
    <t>Avtor:          Sašo Kranjc</t>
  </si>
  <si>
    <t>bruto pomoč</t>
  </si>
  <si>
    <t>HCP</t>
  </si>
  <si>
    <t>neto pomoč</t>
  </si>
  <si>
    <t>Golf igrišče                       Kranjska Gora 2019</t>
  </si>
  <si>
    <t>Vrstni red</t>
  </si>
  <si>
    <t>ime turnirja:</t>
  </si>
  <si>
    <t>eHI</t>
  </si>
  <si>
    <t>pHI</t>
  </si>
  <si>
    <t>m</t>
  </si>
  <si>
    <t>HI 1</t>
  </si>
  <si>
    <t>HI 2</t>
  </si>
  <si>
    <t>d</t>
  </si>
  <si>
    <t>Tomaž in Oriana</t>
  </si>
  <si>
    <t>Ime &amp; ime</t>
  </si>
  <si>
    <t>Greensomes</t>
  </si>
  <si>
    <t>Kranjc Romana</t>
  </si>
  <si>
    <t>Kranjc Sašo</t>
  </si>
  <si>
    <t>Rus Iztok</t>
  </si>
  <si>
    <t>Žerjal Dora</t>
  </si>
  <si>
    <t>Lazar Majda</t>
  </si>
  <si>
    <t>Lazar Bojan</t>
  </si>
  <si>
    <t>Rostohar Niko</t>
  </si>
  <si>
    <t>Rostohar Andreja</t>
  </si>
  <si>
    <t>Terglav Breda</t>
  </si>
  <si>
    <t>Ravnikar Marina</t>
  </si>
  <si>
    <t>Vrabec Bojan</t>
  </si>
  <si>
    <t>Šegan Braco</t>
  </si>
  <si>
    <t>Debevec Borči</t>
  </si>
  <si>
    <t>Jericijo Breda</t>
  </si>
  <si>
    <t>Novak Sonja</t>
  </si>
  <si>
    <t>Burja Cvetka</t>
  </si>
  <si>
    <t>Dernič Peter</t>
  </si>
  <si>
    <t>Andolšek Tomaž</t>
  </si>
  <si>
    <t>Pavlič Jernej</t>
  </si>
  <si>
    <t>Bernik Tomaž</t>
  </si>
  <si>
    <t>Bernik Milojka</t>
  </si>
  <si>
    <t>Ramuš Zdenka</t>
  </si>
  <si>
    <t>Štravs Cena</t>
  </si>
  <si>
    <t xml:space="preserve">Jakopič Irena </t>
  </si>
  <si>
    <t>Jakopič Blaž</t>
  </si>
  <si>
    <t>Benedik Grega</t>
  </si>
  <si>
    <t>Benedik Mirjana</t>
  </si>
  <si>
    <t>Kržič Janko</t>
  </si>
  <si>
    <t>Kržič Breda</t>
  </si>
  <si>
    <t>Plemelj Milena</t>
  </si>
  <si>
    <t>Zupančič Bojan</t>
  </si>
  <si>
    <t>seštevno</t>
  </si>
  <si>
    <t>Kranjska Gora</t>
  </si>
  <si>
    <t>skupni HI</t>
  </si>
  <si>
    <t>Jernej &amp; Breda J.</t>
  </si>
  <si>
    <t>Blaž &amp; Breda T.</t>
  </si>
  <si>
    <t>Niko &amp; Sonja</t>
  </si>
  <si>
    <t>Mirjana &amp; Janko</t>
  </si>
  <si>
    <t>Grega &amp; Dora</t>
  </si>
  <si>
    <t>Bojan Z. &amp; Cvetka</t>
  </si>
  <si>
    <t>Andreja &amp; Braco</t>
  </si>
  <si>
    <t>Tomaž A. &amp; Romana</t>
  </si>
  <si>
    <t>Marina &amp; Iztok</t>
  </si>
  <si>
    <t>Borči &amp; Zdenka</t>
  </si>
  <si>
    <t>Cena &amp; Irena</t>
  </si>
  <si>
    <t>Milojka &amp; Bojan L.</t>
  </si>
  <si>
    <t>2. mesto</t>
  </si>
  <si>
    <t>1. mesto</t>
  </si>
  <si>
    <t>3. mesto</t>
  </si>
  <si>
    <t>Srednji rezultat</t>
  </si>
  <si>
    <t>luknja:</t>
  </si>
  <si>
    <t>9/2</t>
  </si>
  <si>
    <t>9/1</t>
  </si>
  <si>
    <t>Luknja:</t>
  </si>
  <si>
    <t>Pero &amp; Breda Kržič</t>
  </si>
  <si>
    <t>Tomaž B. &amp; Majda</t>
  </si>
  <si>
    <t>Sašo &amp; Sasšo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</si>
</sst>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4">
    <font>
      <sz val="11"/>
      <color theme="1"/>
      <name val="Calibri"/>
      <family val="2"/>
      <charset val="238"/>
      <scheme val="minor"/>
    </font>
    <font>
      <sz val="12"/>
      <color theme="0"/>
      <name val="Calibri"/>
      <family val="2"/>
      <charset val="238"/>
      <scheme val="minor"/>
    </font>
    <font>
      <sz val="12"/>
      <color theme="0"/>
      <name val="Calibri Light"/>
      <family val="1"/>
      <charset val="238"/>
      <scheme val="major"/>
    </font>
    <font>
      <sz val="12"/>
      <color theme="1"/>
      <name val="Calibri"/>
      <family val="2"/>
      <charset val="238"/>
      <scheme val="minor"/>
    </font>
    <font>
      <b/>
      <sz val="12"/>
      <name val="Arial CE"/>
      <charset val="238"/>
    </font>
    <font>
      <sz val="12"/>
      <color theme="0"/>
      <name val="Arial CE"/>
      <charset val="238"/>
    </font>
    <font>
      <sz val="12"/>
      <name val="Arial CE"/>
      <charset val="238"/>
    </font>
    <font>
      <b/>
      <sz val="16"/>
      <color rgb="FFFF0000"/>
      <name val="Calibri"/>
      <family val="2"/>
      <charset val="238"/>
      <scheme val="minor"/>
    </font>
    <font>
      <b/>
      <sz val="11"/>
      <color theme="1"/>
      <name val="Calibri"/>
      <family val="2"/>
      <charset val="238"/>
      <scheme val="minor"/>
    </font>
    <font>
      <sz val="11"/>
      <color theme="0"/>
      <name val="Calibri"/>
      <family val="2"/>
      <charset val="238"/>
      <scheme val="minor"/>
    </font>
    <font>
      <sz val="12"/>
      <color rgb="FF333333"/>
      <name val="Inherit"/>
    </font>
    <font>
      <b/>
      <sz val="12"/>
      <color rgb="FF333333"/>
      <name val="Inherit"/>
    </font>
    <font>
      <b/>
      <sz val="12"/>
      <color rgb="FFFF0000"/>
      <name val="Inherit"/>
    </font>
    <font>
      <sz val="11"/>
      <name val="Calibri"/>
      <family val="2"/>
      <charset val="238"/>
      <scheme val="minor"/>
    </font>
    <font>
      <b/>
      <sz val="12"/>
      <color theme="0"/>
      <name val="Calibri Light"/>
      <family val="2"/>
      <charset val="238"/>
      <scheme val="major"/>
    </font>
    <font>
      <b/>
      <sz val="12"/>
      <color theme="0"/>
      <name val="Calibri"/>
      <family val="2"/>
      <charset val="238"/>
      <scheme val="minor"/>
    </font>
    <font>
      <sz val="11"/>
      <color rgb="FF006100"/>
      <name val="Calibri"/>
      <family val="2"/>
      <charset val="238"/>
      <scheme val="minor"/>
    </font>
    <font>
      <sz val="11"/>
      <color rgb="FF9C6500"/>
      <name val="Calibri"/>
      <family val="2"/>
      <charset val="238"/>
      <scheme val="minor"/>
    </font>
    <font>
      <b/>
      <sz val="11"/>
      <color rgb="FF333333"/>
      <name val="Inherit"/>
    </font>
    <font>
      <b/>
      <sz val="20"/>
      <color theme="1"/>
      <name val="Calibri"/>
      <family val="2"/>
      <charset val="238"/>
      <scheme val="minor"/>
    </font>
    <font>
      <b/>
      <sz val="20"/>
      <color rgb="FFFF0000"/>
      <name val="Calibri"/>
      <family val="2"/>
      <charset val="238"/>
      <scheme val="minor"/>
    </font>
    <font>
      <b/>
      <sz val="16"/>
      <color theme="0"/>
      <name val="Calibri"/>
      <family val="2"/>
      <charset val="238"/>
      <scheme val="minor"/>
    </font>
    <font>
      <sz val="9"/>
      <color indexed="81"/>
      <name val="Tahoma"/>
      <family val="2"/>
      <charset val="238"/>
    </font>
    <font>
      <b/>
      <sz val="9"/>
      <color indexed="81"/>
      <name val="Tahoma"/>
      <family val="2"/>
      <charset val="238"/>
    </font>
    <font>
      <sz val="11"/>
      <color theme="9" tint="0.39997558519241921"/>
      <name val="Calibri"/>
      <family val="2"/>
      <charset val="238"/>
      <scheme val="minor"/>
    </font>
    <font>
      <b/>
      <sz val="16"/>
      <color theme="1"/>
      <name val="Calibri"/>
      <family val="2"/>
      <charset val="238"/>
      <scheme val="minor"/>
    </font>
    <font>
      <b/>
      <sz val="12"/>
      <color theme="0"/>
      <name val="Arial"/>
      <family val="2"/>
      <charset val="238"/>
    </font>
    <font>
      <b/>
      <sz val="11"/>
      <name val="Calibri"/>
      <family val="2"/>
      <charset val="238"/>
      <scheme val="minor"/>
    </font>
    <font>
      <b/>
      <sz val="11"/>
      <name val="Arial CE"/>
      <charset val="238"/>
    </font>
    <font>
      <b/>
      <sz val="11"/>
      <color theme="0"/>
      <name val="Calibri"/>
      <family val="2"/>
      <charset val="238"/>
      <scheme val="minor"/>
    </font>
    <font>
      <sz val="8"/>
      <color theme="1"/>
      <name val="Calibri"/>
      <family val="2"/>
      <charset val="238"/>
      <scheme val="minor"/>
    </font>
    <font>
      <b/>
      <sz val="13"/>
      <color theme="0"/>
      <name val="Calibri"/>
      <family val="2"/>
      <charset val="238"/>
      <scheme val="minor"/>
    </font>
    <font>
      <b/>
      <sz val="13"/>
      <color theme="1"/>
      <name val="Calibri"/>
      <family val="2"/>
      <charset val="238"/>
      <scheme val="minor"/>
    </font>
    <font>
      <sz val="16"/>
      <color theme="1"/>
      <name val="Calibri"/>
      <family val="2"/>
      <charset val="238"/>
      <scheme val="minor"/>
    </font>
    <font>
      <b/>
      <sz val="18"/>
      <color theme="0"/>
      <name val="Calibri"/>
      <family val="2"/>
      <charset val="238"/>
      <scheme val="minor"/>
    </font>
    <font>
      <b/>
      <sz val="16"/>
      <color theme="9" tint="0.39997558519241921"/>
      <name val="Calibri"/>
      <family val="2"/>
      <charset val="238"/>
      <scheme val="minor"/>
    </font>
    <font>
      <b/>
      <sz val="12"/>
      <name val="Calibri"/>
      <family val="2"/>
      <charset val="238"/>
      <scheme val="minor"/>
    </font>
    <font>
      <b/>
      <sz val="12"/>
      <name val="Arial"/>
      <family val="2"/>
      <charset val="238"/>
    </font>
    <font>
      <sz val="12"/>
      <color theme="1"/>
      <name val="Arial"/>
      <family val="2"/>
      <charset val="238"/>
    </font>
    <font>
      <b/>
      <sz val="16"/>
      <name val="Calibri"/>
      <family val="2"/>
      <charset val="238"/>
      <scheme val="minor"/>
    </font>
    <font>
      <sz val="12"/>
      <name val="Calibri"/>
      <family val="2"/>
      <charset val="238"/>
      <scheme val="minor"/>
    </font>
    <font>
      <sz val="12"/>
      <name val="Calibri Light"/>
      <family val="1"/>
      <charset val="238"/>
      <scheme val="major"/>
    </font>
    <font>
      <b/>
      <sz val="12"/>
      <name val="Calibri Light"/>
      <family val="1"/>
      <charset val="238"/>
      <scheme val="major"/>
    </font>
    <font>
      <b/>
      <sz val="13"/>
      <color theme="9" tint="0.59999389629810485"/>
      <name val="Calibri"/>
      <family val="2"/>
      <charset val="238"/>
      <scheme val="minor"/>
    </font>
    <font>
      <b/>
      <sz val="18"/>
      <color theme="0"/>
      <name val="Calibri Light"/>
      <family val="2"/>
      <charset val="238"/>
      <scheme val="major"/>
    </font>
    <font>
      <sz val="16"/>
      <color theme="0"/>
      <name val="Calibri"/>
      <family val="2"/>
      <charset val="238"/>
      <scheme val="minor"/>
    </font>
    <font>
      <b/>
      <sz val="20"/>
      <color theme="9" tint="0.59999389629810485"/>
      <name val="Calibri"/>
      <family val="2"/>
      <charset val="238"/>
      <scheme val="minor"/>
    </font>
    <font>
      <b/>
      <sz val="16"/>
      <color theme="0" tint="-0.34998626667073579"/>
      <name val="Calibri"/>
      <family val="2"/>
      <charset val="238"/>
      <scheme val="minor"/>
    </font>
    <font>
      <sz val="12"/>
      <color theme="1" tint="0.34998626667073579"/>
      <name val="Calibri"/>
      <family val="2"/>
      <charset val="238"/>
      <scheme val="minor"/>
    </font>
    <font>
      <sz val="11"/>
      <color theme="1" tint="0.34998626667073579"/>
      <name val="Calibri"/>
      <family val="2"/>
      <charset val="238"/>
      <scheme val="minor"/>
    </font>
    <font>
      <b/>
      <sz val="14"/>
      <color theme="1"/>
      <name val="Calibri"/>
      <family val="2"/>
      <charset val="238"/>
      <scheme val="minor"/>
    </font>
    <font>
      <b/>
      <sz val="12"/>
      <color rgb="FFFF0000"/>
      <name val="Arial CE"/>
      <charset val="238"/>
    </font>
    <font>
      <b/>
      <sz val="14"/>
      <color rgb="FFFF0000"/>
      <name val="Calibri"/>
      <family val="2"/>
      <charset val="238"/>
      <scheme val="minor"/>
    </font>
    <font>
      <sz val="11"/>
      <color rgb="FFFF0000"/>
      <name val="Calibri"/>
      <family val="2"/>
      <charset val="238"/>
      <scheme val="minor"/>
    </font>
  </fonts>
  <fills count="15">
    <fill>
      <patternFill patternType="none"/>
    </fill>
    <fill>
      <patternFill patternType="gray125"/>
    </fill>
    <fill>
      <patternFill patternType="solid">
        <fgColor theme="9" tint="-0.249977111117893"/>
        <bgColor indexed="64"/>
      </patternFill>
    </fill>
    <fill>
      <patternFill patternType="solid">
        <fgColor theme="9" tint="0.59999389629810485"/>
        <bgColor indexed="64"/>
      </patternFill>
    </fill>
    <fill>
      <patternFill patternType="solid">
        <fgColor rgb="FFEEEEEE"/>
        <bgColor indexed="64"/>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theme="9" tint="0.39997558519241921"/>
        <bgColor indexed="64"/>
      </patternFill>
    </fill>
    <fill>
      <patternFill patternType="solid">
        <fgColor theme="8" tint="0.79998168889431442"/>
        <bgColor indexed="64"/>
      </patternFill>
    </fill>
    <fill>
      <patternFill patternType="solid">
        <fgColor rgb="FFFF66FF"/>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0" tint="-4.9989318521683403E-2"/>
        <bgColor indexed="64"/>
      </patternFill>
    </fill>
  </fills>
  <borders count="23">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6" fillId="6" borderId="0" applyNumberFormat="0" applyBorder="0" applyAlignment="0" applyProtection="0"/>
    <xf numFmtId="0" fontId="17" fillId="7" borderId="0" applyNumberFormat="0" applyBorder="0" applyAlignment="0" applyProtection="0"/>
  </cellStyleXfs>
  <cellXfs count="214">
    <xf numFmtId="0" fontId="0" fillId="0" borderId="0" xfId="0"/>
    <xf numFmtId="0" fontId="0" fillId="0" borderId="7" xfId="0" applyBorder="1" applyAlignment="1" applyProtection="1">
      <alignment horizontal="center"/>
      <protection hidden="1"/>
    </xf>
    <xf numFmtId="0" fontId="0" fillId="0" borderId="0" xfId="0" applyBorder="1" applyAlignment="1" applyProtection="1">
      <alignment horizontal="center"/>
      <protection hidden="1"/>
    </xf>
    <xf numFmtId="0" fontId="6" fillId="0" borderId="0" xfId="0" applyFont="1" applyFill="1" applyBorder="1" applyAlignment="1" applyProtection="1">
      <alignment horizontal="center"/>
      <protection hidden="1"/>
    </xf>
    <xf numFmtId="0" fontId="0" fillId="0" borderId="10" xfId="0" applyBorder="1" applyAlignment="1" applyProtection="1">
      <alignment horizontal="center"/>
      <protection hidden="1"/>
    </xf>
    <xf numFmtId="0" fontId="14" fillId="2" borderId="2" xfId="0" applyFont="1" applyFill="1" applyBorder="1" applyAlignment="1" applyProtection="1">
      <alignment horizontal="center" vertical="center"/>
      <protection hidden="1"/>
    </xf>
    <xf numFmtId="0" fontId="7" fillId="0" borderId="0" xfId="0" applyFont="1" applyProtection="1">
      <protection hidden="1"/>
    </xf>
    <xf numFmtId="0" fontId="0" fillId="0" borderId="0" xfId="0" applyProtection="1">
      <protection hidden="1"/>
    </xf>
    <xf numFmtId="0" fontId="4" fillId="3" borderId="4" xfId="0" applyFont="1" applyFill="1" applyBorder="1" applyAlignment="1" applyProtection="1">
      <alignment horizontal="left"/>
      <protection hidden="1"/>
    </xf>
    <xf numFmtId="0" fontId="4" fillId="3" borderId="9" xfId="0" applyFont="1" applyFill="1" applyBorder="1" applyAlignment="1" applyProtection="1">
      <alignment horizontal="left"/>
      <protection hidden="1"/>
    </xf>
    <xf numFmtId="0" fontId="4" fillId="3" borderId="10" xfId="0" applyFont="1" applyFill="1" applyBorder="1" applyAlignment="1" applyProtection="1">
      <alignment horizontal="left"/>
      <protection hidden="1"/>
    </xf>
    <xf numFmtId="0" fontId="5" fillId="2" borderId="4" xfId="0" applyFont="1" applyFill="1" applyBorder="1" applyAlignment="1" applyProtection="1">
      <alignment horizontal="right"/>
      <protection hidden="1"/>
    </xf>
    <xf numFmtId="0" fontId="4" fillId="3" borderId="5" xfId="0" applyFont="1" applyFill="1" applyBorder="1" applyAlignment="1" applyProtection="1">
      <alignment horizontal="center"/>
      <protection hidden="1"/>
    </xf>
    <xf numFmtId="0" fontId="2" fillId="2" borderId="2" xfId="0" applyFont="1" applyFill="1" applyBorder="1" applyAlignment="1" applyProtection="1">
      <alignment horizontal="center" vertical="center"/>
      <protection hidden="1"/>
    </xf>
    <xf numFmtId="0" fontId="16" fillId="3" borderId="7" xfId="1" applyFill="1" applyBorder="1" applyAlignment="1" applyProtection="1">
      <alignment horizontal="center"/>
      <protection hidden="1"/>
    </xf>
    <xf numFmtId="0" fontId="17" fillId="9" borderId="7" xfId="2" applyFill="1" applyBorder="1" applyAlignment="1" applyProtection="1">
      <alignment horizontal="center"/>
      <protection hidden="1"/>
    </xf>
    <xf numFmtId="0" fontId="0" fillId="8" borderId="7" xfId="0" applyFill="1" applyBorder="1" applyAlignment="1" applyProtection="1">
      <alignment horizontal="center"/>
      <protection hidden="1"/>
    </xf>
    <xf numFmtId="0" fontId="0" fillId="8" borderId="10" xfId="0" applyFill="1" applyBorder="1" applyAlignment="1" applyProtection="1">
      <alignment horizontal="center"/>
      <protection hidden="1"/>
    </xf>
    <xf numFmtId="0" fontId="0" fillId="8" borderId="5" xfId="0" applyFill="1" applyBorder="1" applyAlignment="1" applyProtection="1">
      <alignment horizontal="center"/>
      <protection hidden="1"/>
    </xf>
    <xf numFmtId="0" fontId="0" fillId="0" borderId="2" xfId="0" applyBorder="1" applyProtection="1">
      <protection hidden="1"/>
    </xf>
    <xf numFmtId="0" fontId="0" fillId="0" borderId="4" xfId="0" applyBorder="1" applyProtection="1">
      <protection hidden="1"/>
    </xf>
    <xf numFmtId="0" fontId="10" fillId="4" borderId="8" xfId="0" applyFont="1" applyFill="1" applyBorder="1" applyAlignment="1" applyProtection="1">
      <alignment horizontal="left" vertical="center" wrapText="1"/>
      <protection hidden="1"/>
    </xf>
    <xf numFmtId="0" fontId="10" fillId="0" borderId="8" xfId="0" applyFont="1" applyBorder="1" applyAlignment="1" applyProtection="1">
      <alignment horizontal="left" vertical="center" wrapText="1"/>
      <protection hidden="1"/>
    </xf>
    <xf numFmtId="0" fontId="10" fillId="0" borderId="5" xfId="0" applyFont="1" applyBorder="1" applyAlignment="1" applyProtection="1">
      <alignment horizontal="left" vertical="center" wrapText="1"/>
      <protection hidden="1"/>
    </xf>
    <xf numFmtId="0" fontId="0" fillId="0" borderId="5" xfId="0" applyBorder="1" applyProtection="1">
      <protection hidden="1"/>
    </xf>
    <xf numFmtId="0" fontId="0" fillId="0" borderId="8" xfId="0" applyBorder="1" applyProtection="1">
      <protection hidden="1"/>
    </xf>
    <xf numFmtId="0" fontId="18" fillId="5" borderId="7" xfId="0" applyFont="1" applyFill="1" applyBorder="1" applyAlignment="1" applyProtection="1">
      <alignment horizontal="left" vertical="center" wrapText="1"/>
      <protection hidden="1"/>
    </xf>
    <xf numFmtId="0" fontId="11" fillId="5" borderId="7" xfId="0" applyFont="1" applyFill="1" applyBorder="1" applyAlignment="1" applyProtection="1">
      <alignment horizontal="right" vertical="center" wrapText="1"/>
      <protection hidden="1"/>
    </xf>
    <xf numFmtId="0" fontId="12" fillId="0" borderId="6" xfId="0" applyFont="1" applyBorder="1" applyAlignment="1" applyProtection="1">
      <alignment horizontal="right" vertical="center" wrapText="1"/>
      <protection hidden="1"/>
    </xf>
    <xf numFmtId="0" fontId="0" fillId="0" borderId="7" xfId="0" applyBorder="1" applyAlignment="1" applyProtection="1">
      <alignment horizontal="center"/>
      <protection locked="0"/>
    </xf>
    <xf numFmtId="0" fontId="4" fillId="3" borderId="7" xfId="0" applyFont="1" applyFill="1" applyBorder="1" applyAlignment="1" applyProtection="1">
      <alignment horizontal="left"/>
      <protection hidden="1"/>
    </xf>
    <xf numFmtId="0" fontId="1" fillId="2" borderId="1" xfId="0" applyFont="1" applyFill="1" applyBorder="1" applyAlignment="1" applyProtection="1">
      <alignment horizontal="center"/>
      <protection hidden="1"/>
    </xf>
    <xf numFmtId="0" fontId="5" fillId="2" borderId="11" xfId="0" applyFont="1" applyFill="1" applyBorder="1" applyAlignment="1" applyProtection="1">
      <alignment horizontal="right"/>
      <protection hidden="1"/>
    </xf>
    <xf numFmtId="0" fontId="6" fillId="3" borderId="12" xfId="0" applyFont="1" applyFill="1" applyBorder="1" applyAlignment="1" applyProtection="1">
      <alignment horizontal="center"/>
      <protection locked="0"/>
    </xf>
    <xf numFmtId="0" fontId="0" fillId="8" borderId="10" xfId="0" applyFill="1" applyBorder="1" applyProtection="1">
      <protection hidden="1"/>
    </xf>
    <xf numFmtId="0" fontId="2" fillId="2" borderId="2" xfId="0" applyFont="1" applyFill="1" applyBorder="1" applyAlignment="1" applyProtection="1">
      <alignment horizontal="center" vertical="center"/>
      <protection hidden="1"/>
    </xf>
    <xf numFmtId="0" fontId="2" fillId="2" borderId="7" xfId="0" applyFont="1" applyFill="1" applyBorder="1" applyAlignment="1" applyProtection="1">
      <alignment horizontal="right" vertical="center"/>
      <protection hidden="1"/>
    </xf>
    <xf numFmtId="0" fontId="5" fillId="2" borderId="7" xfId="0" applyFont="1" applyFill="1" applyBorder="1" applyAlignment="1" applyProtection="1">
      <alignment horizontal="right"/>
      <protection hidden="1"/>
    </xf>
    <xf numFmtId="0" fontId="4" fillId="3" borderId="7" xfId="0" applyFont="1" applyFill="1" applyBorder="1" applyAlignment="1" applyProtection="1">
      <alignment horizontal="center"/>
      <protection locked="0"/>
    </xf>
    <xf numFmtId="0" fontId="3" fillId="3" borderId="7" xfId="0" applyFont="1" applyFill="1" applyBorder="1" applyAlignment="1" applyProtection="1">
      <alignment horizontal="center" vertical="center"/>
      <protection hidden="1"/>
    </xf>
    <xf numFmtId="0" fontId="21" fillId="2" borderId="0" xfId="0" applyFont="1" applyFill="1" applyAlignment="1" applyProtection="1">
      <alignment horizontal="left"/>
      <protection hidden="1"/>
    </xf>
    <xf numFmtId="3" fontId="0" fillId="0" borderId="8" xfId="0" applyNumberFormat="1" applyBorder="1" applyProtection="1">
      <protection hidden="1"/>
    </xf>
    <xf numFmtId="3" fontId="0" fillId="0" borderId="2" xfId="0" applyNumberFormat="1" applyBorder="1" applyProtection="1">
      <protection hidden="1"/>
    </xf>
    <xf numFmtId="0" fontId="24" fillId="8" borderId="10" xfId="0" applyFont="1" applyFill="1" applyBorder="1" applyProtection="1">
      <protection hidden="1"/>
    </xf>
    <xf numFmtId="165" fontId="0" fillId="0" borderId="8" xfId="0" applyNumberFormat="1" applyBorder="1" applyProtection="1">
      <protection hidden="1"/>
    </xf>
    <xf numFmtId="3" fontId="0" fillId="4" borderId="8" xfId="0" applyNumberFormat="1" applyFill="1" applyBorder="1" applyProtection="1">
      <protection hidden="1"/>
    </xf>
    <xf numFmtId="3" fontId="0" fillId="0" borderId="5" xfId="0" applyNumberFormat="1" applyBorder="1" applyProtection="1">
      <protection hidden="1"/>
    </xf>
    <xf numFmtId="0" fontId="4" fillId="3" borderId="5" xfId="0" applyFont="1" applyFill="1" applyBorder="1" applyAlignment="1" applyProtection="1">
      <alignment horizontal="center"/>
    </xf>
    <xf numFmtId="0" fontId="4" fillId="3" borderId="10" xfId="0" applyFont="1" applyFill="1" applyBorder="1" applyAlignment="1" applyProtection="1">
      <alignment horizontal="center"/>
    </xf>
    <xf numFmtId="0" fontId="0" fillId="0" borderId="0" xfId="0" applyAlignment="1">
      <alignment horizontal="left"/>
    </xf>
    <xf numFmtId="0" fontId="6" fillId="3" borderId="5" xfId="0" applyFont="1" applyFill="1" applyBorder="1" applyAlignment="1" applyProtection="1">
      <alignment horizontal="center"/>
      <protection hidden="1"/>
    </xf>
    <xf numFmtId="0" fontId="0" fillId="0" borderId="0" xfId="0" applyAlignment="1">
      <alignment horizontal="center"/>
    </xf>
    <xf numFmtId="0" fontId="0" fillId="0" borderId="20" xfId="0" applyBorder="1" applyAlignment="1" applyProtection="1">
      <alignment horizontal="center"/>
      <protection hidden="1"/>
    </xf>
    <xf numFmtId="0" fontId="25" fillId="0" borderId="20" xfId="0" applyFont="1" applyBorder="1" applyProtection="1">
      <protection hidden="1"/>
    </xf>
    <xf numFmtId="0" fontId="25" fillId="0" borderId="20" xfId="0" applyFont="1" applyBorder="1" applyAlignment="1" applyProtection="1">
      <alignment horizontal="left"/>
      <protection hidden="1"/>
    </xf>
    <xf numFmtId="0" fontId="8" fillId="0" borderId="20" xfId="0" applyFont="1" applyBorder="1" applyProtection="1">
      <protection hidden="1"/>
    </xf>
    <xf numFmtId="0" fontId="0" fillId="0" borderId="0" xfId="0" applyAlignment="1" applyProtection="1">
      <alignment horizontal="center"/>
      <protection hidden="1"/>
    </xf>
    <xf numFmtId="0" fontId="3" fillId="0" borderId="5" xfId="0" applyFont="1" applyBorder="1" applyProtection="1">
      <protection hidden="1"/>
    </xf>
    <xf numFmtId="0" fontId="3" fillId="0" borderId="5" xfId="0" applyFont="1" applyBorder="1" applyAlignment="1" applyProtection="1">
      <alignment horizontal="left"/>
      <protection hidden="1"/>
    </xf>
    <xf numFmtId="0" fontId="0" fillId="0" borderId="7" xfId="0" applyBorder="1" applyProtection="1">
      <protection hidden="1"/>
    </xf>
    <xf numFmtId="164" fontId="4" fillId="3" borderId="4" xfId="0" applyNumberFormat="1" applyFont="1" applyFill="1" applyBorder="1" applyAlignment="1" applyProtection="1">
      <alignment horizontal="left"/>
      <protection hidden="1"/>
    </xf>
    <xf numFmtId="164" fontId="4" fillId="3" borderId="9" xfId="0" applyNumberFormat="1" applyFont="1" applyFill="1" applyBorder="1" applyAlignment="1" applyProtection="1">
      <alignment horizontal="left"/>
      <protection hidden="1"/>
    </xf>
    <xf numFmtId="0" fontId="0" fillId="0" borderId="10" xfId="0" applyBorder="1" applyAlignment="1" applyProtection="1">
      <alignment horizontal="center"/>
      <protection locked="0"/>
    </xf>
    <xf numFmtId="0" fontId="14" fillId="2" borderId="2" xfId="0" applyFont="1" applyFill="1" applyBorder="1" applyAlignment="1" applyProtection="1">
      <alignment horizontal="center" vertical="center"/>
      <protection hidden="1"/>
    </xf>
    <xf numFmtId="0" fontId="14" fillId="2" borderId="11" xfId="0" applyFont="1" applyFill="1" applyBorder="1" applyAlignment="1" applyProtection="1">
      <alignment horizontal="center" vertical="center"/>
      <protection hidden="1"/>
    </xf>
    <xf numFmtId="0" fontId="0" fillId="8" borderId="7" xfId="0" applyFill="1" applyBorder="1" applyAlignment="1" applyProtection="1">
      <alignment horizontal="center"/>
      <protection hidden="1"/>
    </xf>
    <xf numFmtId="0" fontId="28" fillId="3" borderId="6" xfId="0" applyFont="1" applyFill="1" applyBorder="1" applyAlignment="1" applyProtection="1">
      <alignment horizontal="left"/>
      <protection locked="0"/>
    </xf>
    <xf numFmtId="0" fontId="28" fillId="3" borderId="6" xfId="0" applyFont="1" applyFill="1" applyBorder="1" applyAlignment="1" applyProtection="1">
      <alignment horizontal="left" vertical="center"/>
      <protection locked="0"/>
    </xf>
    <xf numFmtId="0" fontId="28" fillId="3" borderId="9" xfId="0" applyFont="1" applyFill="1" applyBorder="1" applyAlignment="1" applyProtection="1">
      <alignment horizontal="left"/>
      <protection locked="0"/>
    </xf>
    <xf numFmtId="0" fontId="14" fillId="2" borderId="2" xfId="0" applyFont="1" applyFill="1" applyBorder="1" applyAlignment="1" applyProtection="1">
      <alignment horizontal="center" vertical="center"/>
      <protection hidden="1"/>
    </xf>
    <xf numFmtId="0" fontId="0" fillId="8" borderId="7" xfId="0" applyFill="1" applyBorder="1" applyAlignment="1" applyProtection="1">
      <alignment horizontal="center"/>
      <protection hidden="1"/>
    </xf>
    <xf numFmtId="0" fontId="20" fillId="3" borderId="0" xfId="0" applyFont="1" applyFill="1" applyBorder="1" applyAlignment="1" applyProtection="1">
      <alignment vertical="center"/>
      <protection hidden="1"/>
    </xf>
    <xf numFmtId="0" fontId="20" fillId="3" borderId="1" xfId="0" applyFont="1" applyFill="1" applyBorder="1" applyAlignment="1" applyProtection="1">
      <alignment vertical="center"/>
      <protection hidden="1"/>
    </xf>
    <xf numFmtId="0" fontId="9" fillId="10" borderId="2" xfId="0" applyFont="1" applyFill="1" applyBorder="1" applyAlignment="1">
      <alignment horizontal="center" wrapText="1"/>
    </xf>
    <xf numFmtId="0" fontId="0" fillId="11" borderId="5" xfId="0" applyFill="1" applyBorder="1" applyAlignment="1" applyProtection="1">
      <alignment horizontal="center"/>
      <protection hidden="1"/>
    </xf>
    <xf numFmtId="0" fontId="30" fillId="0" borderId="0" xfId="0" applyFont="1" applyBorder="1" applyAlignment="1" applyProtection="1">
      <alignment horizontal="center" wrapText="1"/>
      <protection hidden="1"/>
    </xf>
    <xf numFmtId="0" fontId="0" fillId="0" borderId="0" xfId="0" applyBorder="1" applyAlignment="1">
      <alignment horizontal="center"/>
    </xf>
    <xf numFmtId="0" fontId="0" fillId="0" borderId="0" xfId="0" applyBorder="1"/>
    <xf numFmtId="164" fontId="0" fillId="11" borderId="5" xfId="0" applyNumberFormat="1" applyFill="1" applyBorder="1" applyAlignment="1" applyProtection="1">
      <alignment horizontal="center"/>
      <protection hidden="1"/>
    </xf>
    <xf numFmtId="0" fontId="9" fillId="12" borderId="21" xfId="0" applyFont="1" applyFill="1" applyBorder="1" applyAlignment="1">
      <alignment horizontal="center" vertical="center"/>
    </xf>
    <xf numFmtId="0" fontId="9" fillId="12" borderId="8" xfId="0" applyFont="1" applyFill="1" applyBorder="1" applyAlignment="1">
      <alignment horizontal="center" vertical="center" wrapText="1"/>
    </xf>
    <xf numFmtId="0" fontId="9" fillId="12" borderId="8" xfId="0" applyFont="1" applyFill="1" applyBorder="1" applyAlignment="1">
      <alignment horizontal="center" vertical="center"/>
    </xf>
    <xf numFmtId="0" fontId="9" fillId="12" borderId="0" xfId="0" applyFont="1" applyFill="1" applyBorder="1" applyAlignment="1">
      <alignment horizontal="center" vertical="center" wrapText="1"/>
    </xf>
    <xf numFmtId="0" fontId="0" fillId="13" borderId="7" xfId="0" applyFill="1" applyBorder="1" applyProtection="1">
      <protection locked="0"/>
    </xf>
    <xf numFmtId="0" fontId="13" fillId="0" borderId="0" xfId="0" applyFont="1" applyBorder="1"/>
    <xf numFmtId="0" fontId="32" fillId="3" borderId="6" xfId="0" applyFont="1" applyFill="1" applyBorder="1" applyAlignment="1" applyProtection="1">
      <alignment horizontal="left"/>
      <protection hidden="1"/>
    </xf>
    <xf numFmtId="1" fontId="0" fillId="9" borderId="7" xfId="0" applyNumberFormat="1" applyFill="1" applyBorder="1" applyAlignment="1" applyProtection="1">
      <alignment horizontal="center"/>
      <protection hidden="1"/>
    </xf>
    <xf numFmtId="0" fontId="16" fillId="9" borderId="7" xfId="1" applyFill="1" applyBorder="1" applyAlignment="1" applyProtection="1">
      <alignment horizontal="center"/>
      <protection hidden="1"/>
    </xf>
    <xf numFmtId="0" fontId="32" fillId="8" borderId="6" xfId="0" applyFont="1" applyFill="1" applyBorder="1" applyAlignment="1" applyProtection="1">
      <alignment horizontal="left"/>
      <protection hidden="1"/>
    </xf>
    <xf numFmtId="0" fontId="14" fillId="2" borderId="2" xfId="0" applyFont="1" applyFill="1" applyBorder="1" applyAlignment="1" applyProtection="1">
      <alignment vertical="center"/>
      <protection hidden="1"/>
    </xf>
    <xf numFmtId="0" fontId="14" fillId="2" borderId="11" xfId="0" applyFont="1" applyFill="1" applyBorder="1" applyAlignment="1" applyProtection="1">
      <alignment vertical="center"/>
      <protection hidden="1"/>
    </xf>
    <xf numFmtId="0" fontId="32" fillId="3" borderId="4" xfId="0" applyFont="1" applyFill="1" applyBorder="1" applyAlignment="1" applyProtection="1">
      <alignment horizontal="left"/>
      <protection hidden="1"/>
    </xf>
    <xf numFmtId="0" fontId="6" fillId="3" borderId="10" xfId="0" applyFont="1" applyFill="1" applyBorder="1" applyAlignment="1" applyProtection="1">
      <alignment horizontal="center"/>
    </xf>
    <xf numFmtId="0" fontId="8" fillId="0" borderId="0" xfId="0" applyFont="1" applyProtection="1">
      <protection hidden="1"/>
    </xf>
    <xf numFmtId="1" fontId="8" fillId="8" borderId="7" xfId="0" applyNumberFormat="1" applyFont="1" applyFill="1" applyBorder="1" applyAlignment="1" applyProtection="1">
      <alignment horizontal="center"/>
      <protection hidden="1"/>
    </xf>
    <xf numFmtId="0" fontId="4" fillId="0" borderId="0" xfId="0" applyFont="1" applyFill="1" applyBorder="1" applyAlignment="1" applyProtection="1">
      <alignment horizontal="center"/>
      <protection hidden="1"/>
    </xf>
    <xf numFmtId="0" fontId="0" fillId="8" borderId="7" xfId="0" applyFill="1" applyBorder="1" applyAlignment="1" applyProtection="1">
      <alignment horizontal="center"/>
      <protection hidden="1"/>
    </xf>
    <xf numFmtId="0" fontId="9" fillId="0" borderId="0" xfId="0" applyFont="1" applyProtection="1">
      <protection hidden="1"/>
    </xf>
    <xf numFmtId="0" fontId="13" fillId="0" borderId="0" xfId="0" applyFont="1" applyFill="1" applyProtection="1">
      <protection hidden="1"/>
    </xf>
    <xf numFmtId="0" fontId="0" fillId="8" borderId="7" xfId="0" applyFill="1" applyBorder="1" applyAlignment="1" applyProtection="1">
      <alignment horizontal="center"/>
      <protection hidden="1"/>
    </xf>
    <xf numFmtId="0" fontId="31" fillId="2" borderId="6" xfId="0" applyFont="1" applyFill="1" applyBorder="1" applyAlignment="1" applyProtection="1">
      <alignment horizontal="center"/>
      <protection hidden="1"/>
    </xf>
    <xf numFmtId="0" fontId="19" fillId="0" borderId="17" xfId="0" applyFont="1" applyBorder="1" applyAlignment="1" applyProtection="1">
      <protection hidden="1"/>
    </xf>
    <xf numFmtId="0" fontId="19" fillId="0" borderId="18" xfId="0" applyFont="1" applyBorder="1" applyAlignment="1" applyProtection="1">
      <protection hidden="1"/>
    </xf>
    <xf numFmtId="0" fontId="19" fillId="0" borderId="16" xfId="0" applyFont="1" applyBorder="1" applyAlignment="1" applyProtection="1">
      <protection hidden="1"/>
    </xf>
    <xf numFmtId="0" fontId="19" fillId="0" borderId="19" xfId="0" applyFont="1" applyBorder="1" applyAlignment="1" applyProtection="1">
      <protection hidden="1"/>
    </xf>
    <xf numFmtId="0" fontId="19" fillId="0" borderId="1" xfId="0" applyFont="1" applyBorder="1" applyAlignment="1" applyProtection="1">
      <protection hidden="1"/>
    </xf>
    <xf numFmtId="0" fontId="19" fillId="0" borderId="4" xfId="0" applyFont="1" applyBorder="1" applyAlignment="1" applyProtection="1">
      <protection hidden="1"/>
    </xf>
    <xf numFmtId="0" fontId="35" fillId="8" borderId="1" xfId="0" applyFont="1" applyFill="1" applyBorder="1" applyAlignment="1" applyProtection="1">
      <alignment horizontal="center"/>
    </xf>
    <xf numFmtId="0" fontId="6" fillId="3" borderId="4" xfId="0" applyFont="1" applyFill="1" applyBorder="1" applyAlignment="1" applyProtection="1">
      <alignment horizontal="center"/>
      <protection hidden="1"/>
    </xf>
    <xf numFmtId="0" fontId="6" fillId="3" borderId="10" xfId="0" applyFont="1" applyFill="1" applyBorder="1" applyAlignment="1" applyProtection="1">
      <alignment horizontal="center"/>
      <protection hidden="1"/>
    </xf>
    <xf numFmtId="0" fontId="5" fillId="2" borderId="4" xfId="0" applyFont="1" applyFill="1" applyBorder="1" applyAlignment="1" applyProtection="1">
      <alignment horizontal="center"/>
      <protection hidden="1"/>
    </xf>
    <xf numFmtId="0" fontId="39" fillId="0" borderId="0" xfId="0" applyFont="1" applyFill="1" applyProtection="1">
      <protection hidden="1"/>
    </xf>
    <xf numFmtId="0" fontId="41" fillId="0" borderId="2" xfId="0" applyFont="1" applyFill="1" applyBorder="1" applyAlignment="1" applyProtection="1">
      <alignment horizontal="center" vertical="center"/>
      <protection hidden="1"/>
    </xf>
    <xf numFmtId="0" fontId="41" fillId="0" borderId="4" xfId="0" applyFont="1" applyFill="1" applyBorder="1" applyAlignment="1" applyProtection="1">
      <alignment horizontal="center" vertical="center"/>
      <protection hidden="1"/>
    </xf>
    <xf numFmtId="0" fontId="42" fillId="0" borderId="4" xfId="0" applyFont="1" applyFill="1" applyBorder="1" applyAlignment="1" applyProtection="1">
      <alignment horizontal="center" vertical="center"/>
      <protection hidden="1"/>
    </xf>
    <xf numFmtId="0" fontId="36" fillId="0" borderId="5" xfId="0" applyFont="1" applyFill="1" applyBorder="1" applyAlignment="1" applyProtection="1">
      <alignment horizontal="center" vertical="center"/>
      <protection hidden="1"/>
    </xf>
    <xf numFmtId="0" fontId="13" fillId="0" borderId="7" xfId="0" applyFont="1" applyFill="1" applyBorder="1" applyAlignment="1" applyProtection="1">
      <alignment horizontal="center"/>
      <protection hidden="1"/>
    </xf>
    <xf numFmtId="0" fontId="27" fillId="0" borderId="0" xfId="0" applyFont="1" applyFill="1" applyProtection="1">
      <protection hidden="1"/>
    </xf>
    <xf numFmtId="0" fontId="42" fillId="0" borderId="14" xfId="0" applyFont="1" applyFill="1" applyBorder="1" applyAlignment="1" applyProtection="1">
      <alignment horizontal="center" vertical="center"/>
      <protection hidden="1"/>
    </xf>
    <xf numFmtId="0" fontId="40" fillId="0" borderId="15" xfId="0" applyFont="1" applyFill="1" applyBorder="1" applyAlignment="1" applyProtection="1">
      <alignment horizontal="center" vertical="center"/>
      <protection hidden="1"/>
    </xf>
    <xf numFmtId="0" fontId="27" fillId="0" borderId="13" xfId="0" applyFont="1" applyFill="1" applyBorder="1" applyProtection="1">
      <protection hidden="1"/>
    </xf>
    <xf numFmtId="0" fontId="4" fillId="0" borderId="2" xfId="0" applyFont="1" applyFill="1" applyBorder="1" applyAlignment="1" applyProtection="1">
      <alignment horizontal="left"/>
      <protection hidden="1"/>
    </xf>
    <xf numFmtId="0" fontId="13" fillId="0" borderId="8" xfId="0" applyFont="1" applyFill="1" applyBorder="1" applyAlignment="1" applyProtection="1">
      <alignment horizontal="center"/>
      <protection hidden="1"/>
    </xf>
    <xf numFmtId="0" fontId="4" fillId="0" borderId="7" xfId="0" applyFont="1" applyFill="1" applyBorder="1" applyAlignment="1" applyProtection="1">
      <alignment horizontal="left"/>
      <protection hidden="1"/>
    </xf>
    <xf numFmtId="0" fontId="13" fillId="0" borderId="0" xfId="0" applyFont="1" applyFill="1" applyBorder="1" applyAlignment="1" applyProtection="1">
      <alignment horizontal="center"/>
      <protection hidden="1"/>
    </xf>
    <xf numFmtId="0" fontId="13" fillId="0" borderId="0" xfId="0" applyFont="1" applyFill="1" applyBorder="1" applyProtection="1">
      <protection hidden="1"/>
    </xf>
    <xf numFmtId="0" fontId="13" fillId="0" borderId="0" xfId="0" applyFont="1" applyFill="1" applyBorder="1" applyAlignment="1" applyProtection="1">
      <alignment horizontal="right"/>
      <protection hidden="1"/>
    </xf>
    <xf numFmtId="0" fontId="13" fillId="0" borderId="0" xfId="0" quotePrefix="1" applyFont="1" applyFill="1" applyBorder="1" applyAlignment="1" applyProtection="1">
      <alignment horizontal="right"/>
      <protection hidden="1"/>
    </xf>
    <xf numFmtId="0" fontId="4" fillId="0" borderId="10" xfId="0" applyFont="1" applyFill="1" applyBorder="1" applyAlignment="1" applyProtection="1">
      <alignment horizontal="left"/>
      <protection hidden="1"/>
    </xf>
    <xf numFmtId="0" fontId="13" fillId="0" borderId="10" xfId="0" applyFont="1" applyFill="1" applyBorder="1" applyAlignment="1" applyProtection="1">
      <alignment horizontal="center"/>
      <protection hidden="1"/>
    </xf>
    <xf numFmtId="0" fontId="13" fillId="0" borderId="20" xfId="0" applyFont="1" applyFill="1" applyBorder="1" applyProtection="1">
      <protection hidden="1"/>
    </xf>
    <xf numFmtId="0" fontId="6" fillId="3" borderId="6" xfId="0" applyFont="1" applyFill="1" applyBorder="1" applyAlignment="1" applyProtection="1">
      <alignment horizontal="center"/>
      <protection locked="0"/>
    </xf>
    <xf numFmtId="0" fontId="6" fillId="3" borderId="10" xfId="0" applyFont="1" applyFill="1" applyBorder="1" applyAlignment="1" applyProtection="1">
      <alignment horizontal="center"/>
      <protection locked="0"/>
    </xf>
    <xf numFmtId="164" fontId="6" fillId="3" borderId="4" xfId="0" applyNumberFormat="1" applyFont="1" applyFill="1" applyBorder="1" applyAlignment="1" applyProtection="1">
      <alignment horizontal="center"/>
      <protection hidden="1"/>
    </xf>
    <xf numFmtId="164" fontId="6" fillId="3" borderId="4" xfId="0" applyNumberFormat="1" applyFont="1" applyFill="1" applyBorder="1" applyAlignment="1" applyProtection="1">
      <alignment horizontal="right"/>
      <protection hidden="1"/>
    </xf>
    <xf numFmtId="0" fontId="43" fillId="3" borderId="6" xfId="0" applyFont="1" applyFill="1" applyBorder="1" applyAlignment="1" applyProtection="1">
      <alignment horizontal="left"/>
      <protection hidden="1"/>
    </xf>
    <xf numFmtId="0" fontId="45" fillId="0" borderId="0" xfId="0" applyFont="1" applyProtection="1">
      <protection hidden="1"/>
    </xf>
    <xf numFmtId="0" fontId="20" fillId="3" borderId="0" xfId="0" applyFont="1" applyFill="1" applyAlignment="1" applyProtection="1">
      <alignment horizontal="center"/>
      <protection hidden="1"/>
    </xf>
    <xf numFmtId="0" fontId="6" fillId="3" borderId="6" xfId="0" applyFont="1" applyFill="1" applyBorder="1" applyAlignment="1" applyProtection="1">
      <alignment horizontal="center"/>
      <protection locked="0" hidden="1"/>
    </xf>
    <xf numFmtId="164" fontId="6" fillId="3" borderId="4" xfId="0" applyNumberFormat="1" applyFont="1" applyFill="1" applyBorder="1" applyAlignment="1" applyProtection="1">
      <alignment horizontal="right"/>
      <protection locked="0" hidden="1"/>
    </xf>
    <xf numFmtId="0" fontId="6" fillId="3" borderId="4" xfId="0" applyFont="1" applyFill="1" applyBorder="1" applyAlignment="1" applyProtection="1">
      <alignment horizontal="center"/>
      <protection locked="0" hidden="1"/>
    </xf>
    <xf numFmtId="164" fontId="6" fillId="3" borderId="4" xfId="0" applyNumberFormat="1" applyFont="1" applyFill="1" applyBorder="1" applyAlignment="1" applyProtection="1">
      <alignment horizontal="center"/>
      <protection locked="0" hidden="1"/>
    </xf>
    <xf numFmtId="1" fontId="37" fillId="3" borderId="6" xfId="0" applyNumberFormat="1" applyFont="1" applyFill="1" applyBorder="1" applyAlignment="1" applyProtection="1">
      <alignment horizontal="right"/>
      <protection hidden="1"/>
    </xf>
    <xf numFmtId="1" fontId="38" fillId="0" borderId="0" xfId="0" applyNumberFormat="1" applyFont="1" applyAlignment="1" applyProtection="1">
      <alignment horizontal="center"/>
      <protection hidden="1"/>
    </xf>
    <xf numFmtId="1" fontId="37" fillId="3" borderId="9" xfId="0" applyNumberFormat="1" applyFont="1" applyFill="1" applyBorder="1" applyAlignment="1" applyProtection="1">
      <alignment horizontal="right"/>
      <protection hidden="1"/>
    </xf>
    <xf numFmtId="0" fontId="46" fillId="3" borderId="0" xfId="0" applyFont="1" applyFill="1" applyBorder="1" applyAlignment="1" applyProtection="1">
      <alignment vertical="center"/>
      <protection hidden="1"/>
    </xf>
    <xf numFmtId="0" fontId="3" fillId="0" borderId="7" xfId="0" applyFont="1" applyBorder="1" applyAlignment="1" applyProtection="1">
      <alignment horizontal="left"/>
      <protection hidden="1"/>
    </xf>
    <xf numFmtId="0" fontId="0" fillId="0" borderId="7" xfId="0" applyBorder="1"/>
    <xf numFmtId="164" fontId="0" fillId="0" borderId="0" xfId="0" applyNumberFormat="1" applyProtection="1">
      <protection hidden="1"/>
    </xf>
    <xf numFmtId="0" fontId="47" fillId="0" borderId="0" xfId="0" applyFont="1" applyProtection="1">
      <protection hidden="1"/>
    </xf>
    <xf numFmtId="164" fontId="17" fillId="9" borderId="7" xfId="2" applyNumberFormat="1" applyFill="1" applyBorder="1" applyAlignment="1" applyProtection="1">
      <alignment horizontal="center"/>
      <protection hidden="1"/>
    </xf>
    <xf numFmtId="0" fontId="48" fillId="0" borderId="5" xfId="0" applyFont="1" applyBorder="1" applyProtection="1">
      <protection hidden="1"/>
    </xf>
    <xf numFmtId="0" fontId="48" fillId="0" borderId="5" xfId="0" applyFont="1" applyBorder="1" applyAlignment="1" applyProtection="1">
      <alignment horizontal="left"/>
      <protection hidden="1"/>
    </xf>
    <xf numFmtId="0" fontId="49" fillId="0" borderId="7" xfId="0" applyFont="1" applyBorder="1" applyProtection="1">
      <protection hidden="1"/>
    </xf>
    <xf numFmtId="0" fontId="8" fillId="14" borderId="20" xfId="0" applyFont="1" applyFill="1" applyBorder="1" applyAlignment="1" applyProtection="1">
      <alignment horizontal="center"/>
      <protection hidden="1"/>
    </xf>
    <xf numFmtId="1" fontId="37" fillId="14" borderId="6" xfId="0" applyNumberFormat="1" applyFont="1" applyFill="1" applyBorder="1" applyAlignment="1" applyProtection="1">
      <alignment horizontal="center"/>
      <protection hidden="1"/>
    </xf>
    <xf numFmtId="0" fontId="0" fillId="14" borderId="0" xfId="0" applyFill="1" applyAlignment="1">
      <alignment horizontal="center"/>
    </xf>
    <xf numFmtId="164" fontId="3" fillId="0" borderId="5" xfId="0" applyNumberFormat="1" applyFont="1" applyBorder="1" applyAlignment="1" applyProtection="1">
      <alignment horizontal="left"/>
      <protection hidden="1"/>
    </xf>
    <xf numFmtId="164" fontId="7" fillId="0" borderId="0" xfId="0" applyNumberFormat="1" applyFont="1" applyProtection="1">
      <protection hidden="1"/>
    </xf>
    <xf numFmtId="164" fontId="2" fillId="2" borderId="2" xfId="0" applyNumberFormat="1" applyFont="1" applyFill="1" applyBorder="1" applyAlignment="1" applyProtection="1">
      <alignment horizontal="center" vertical="center"/>
      <protection hidden="1"/>
    </xf>
    <xf numFmtId="164" fontId="14" fillId="2" borderId="11" xfId="0" applyNumberFormat="1" applyFont="1" applyFill="1" applyBorder="1" applyAlignment="1" applyProtection="1">
      <alignment horizontal="center" vertical="center"/>
      <protection hidden="1"/>
    </xf>
    <xf numFmtId="0" fontId="50" fillId="0" borderId="0" xfId="0" applyFont="1" applyProtection="1">
      <protection hidden="1"/>
    </xf>
    <xf numFmtId="0" fontId="51" fillId="3" borderId="10" xfId="0" applyFont="1" applyFill="1" applyBorder="1" applyAlignment="1" applyProtection="1">
      <alignment horizontal="left"/>
      <protection hidden="1"/>
    </xf>
    <xf numFmtId="164" fontId="17" fillId="9" borderId="3" xfId="2" applyNumberFormat="1" applyFill="1" applyBorder="1" applyAlignment="1" applyProtection="1">
      <alignment horizontal="center"/>
      <protection hidden="1"/>
    </xf>
    <xf numFmtId="0" fontId="52" fillId="0" borderId="22" xfId="0" applyFont="1" applyBorder="1" applyProtection="1">
      <protection hidden="1"/>
    </xf>
    <xf numFmtId="164" fontId="9" fillId="0" borderId="0" xfId="0" applyNumberFormat="1" applyFont="1" applyProtection="1">
      <protection hidden="1"/>
    </xf>
    <xf numFmtId="16" fontId="8" fillId="0" borderId="0" xfId="0" quotePrefix="1" applyNumberFormat="1" applyFont="1" applyProtection="1">
      <protection hidden="1"/>
    </xf>
    <xf numFmtId="0" fontId="8" fillId="0" borderId="0" xfId="0" quotePrefix="1" applyFont="1" applyProtection="1">
      <protection hidden="1"/>
    </xf>
    <xf numFmtId="16" fontId="50" fillId="0" borderId="0" xfId="0" quotePrefix="1" applyNumberFormat="1" applyFont="1" applyProtection="1">
      <protection hidden="1"/>
    </xf>
    <xf numFmtId="0" fontId="50" fillId="0" borderId="0" xfId="0" quotePrefix="1" applyFont="1" applyProtection="1">
      <protection hidden="1"/>
    </xf>
    <xf numFmtId="0" fontId="50" fillId="0" borderId="0" xfId="0" applyFont="1"/>
    <xf numFmtId="0" fontId="53" fillId="0" borderId="0" xfId="0" applyFont="1"/>
    <xf numFmtId="0" fontId="53" fillId="0" borderId="0" xfId="0" applyFont="1" applyBorder="1" applyAlignment="1" applyProtection="1">
      <alignment horizontal="center"/>
      <protection hidden="1"/>
    </xf>
    <xf numFmtId="0" fontId="4" fillId="5" borderId="7" xfId="0" applyFont="1" applyFill="1" applyBorder="1" applyAlignment="1" applyProtection="1">
      <alignment horizontal="left"/>
      <protection hidden="1"/>
    </xf>
    <xf numFmtId="164" fontId="17" fillId="5" borderId="7" xfId="2" applyNumberFormat="1" applyFill="1" applyBorder="1" applyAlignment="1" applyProtection="1">
      <alignment horizontal="center"/>
      <protection hidden="1"/>
    </xf>
    <xf numFmtId="0" fontId="34" fillId="2" borderId="1" xfId="0" applyFont="1" applyFill="1" applyBorder="1" applyAlignment="1" applyProtection="1">
      <protection hidden="1"/>
    </xf>
    <xf numFmtId="0" fontId="39" fillId="0" borderId="0" xfId="0" applyFont="1" applyAlignment="1" applyProtection="1">
      <alignment horizontal="center"/>
      <protection hidden="1"/>
    </xf>
    <xf numFmtId="0" fontId="4" fillId="0" borderId="0" xfId="0" applyFont="1" applyFill="1" applyBorder="1" applyAlignment="1" applyProtection="1">
      <alignment horizontal="left"/>
      <protection hidden="1"/>
    </xf>
    <xf numFmtId="0" fontId="0" fillId="0" borderId="0" xfId="0" applyBorder="1" applyProtection="1">
      <protection hidden="1"/>
    </xf>
    <xf numFmtId="0" fontId="44" fillId="2" borderId="0" xfId="0" applyFont="1" applyFill="1" applyBorder="1" applyAlignment="1" applyProtection="1">
      <alignment horizontal="center" vertical="center"/>
      <protection hidden="1"/>
    </xf>
    <xf numFmtId="0" fontId="44" fillId="2" borderId="2" xfId="0" applyFont="1" applyFill="1" applyBorder="1" applyAlignment="1" applyProtection="1">
      <alignment horizontal="center" vertical="center"/>
      <protection hidden="1"/>
    </xf>
    <xf numFmtId="0" fontId="44" fillId="2" borderId="20" xfId="0" applyFont="1" applyFill="1" applyBorder="1" applyAlignment="1" applyProtection="1">
      <alignment horizontal="center" vertical="center"/>
      <protection hidden="1"/>
    </xf>
    <xf numFmtId="0" fontId="44" fillId="2" borderId="11" xfId="0" applyFont="1" applyFill="1" applyBorder="1" applyAlignment="1" applyProtection="1">
      <alignment horizontal="center" vertical="center"/>
      <protection hidden="1"/>
    </xf>
    <xf numFmtId="0" fontId="3" fillId="3" borderId="3" xfId="0" applyFont="1" applyFill="1" applyBorder="1" applyAlignment="1" applyProtection="1">
      <alignment horizontal="center" vertical="center"/>
      <protection hidden="1"/>
    </xf>
    <xf numFmtId="0" fontId="3" fillId="3" borderId="12" xfId="0" applyFont="1" applyFill="1" applyBorder="1" applyAlignment="1" applyProtection="1">
      <alignment horizontal="center" vertical="center"/>
      <protection hidden="1"/>
    </xf>
    <xf numFmtId="0" fontId="13" fillId="8" borderId="3" xfId="0" applyFont="1" applyFill="1" applyBorder="1" applyAlignment="1" applyProtection="1">
      <alignment horizontal="center" vertical="center"/>
      <protection hidden="1"/>
    </xf>
    <xf numFmtId="0" fontId="13" fillId="8" borderId="5" xfId="0" applyFont="1" applyFill="1" applyBorder="1" applyAlignment="1" applyProtection="1">
      <alignment horizontal="center" vertical="center"/>
      <protection hidden="1"/>
    </xf>
    <xf numFmtId="1" fontId="26" fillId="2" borderId="3" xfId="0" applyNumberFormat="1" applyFont="1" applyFill="1" applyBorder="1" applyAlignment="1" applyProtection="1">
      <alignment horizontal="center" vertical="center"/>
      <protection hidden="1"/>
    </xf>
    <xf numFmtId="1" fontId="26" fillId="2" borderId="5" xfId="0" applyNumberFormat="1" applyFont="1" applyFill="1" applyBorder="1" applyAlignment="1" applyProtection="1">
      <alignment horizontal="center" vertical="center"/>
      <protection hidden="1"/>
    </xf>
    <xf numFmtId="0" fontId="14" fillId="2" borderId="3" xfId="0" applyFont="1" applyFill="1" applyBorder="1" applyAlignment="1" applyProtection="1">
      <alignment horizontal="center" vertical="center"/>
      <protection hidden="1"/>
    </xf>
    <xf numFmtId="0" fontId="14" fillId="2" borderId="5" xfId="0" applyFont="1" applyFill="1" applyBorder="1" applyAlignment="1" applyProtection="1">
      <alignment horizontal="center" vertical="center"/>
      <protection hidden="1"/>
    </xf>
    <xf numFmtId="0" fontId="0" fillId="8" borderId="7" xfId="0" applyFill="1" applyBorder="1" applyAlignment="1" applyProtection="1">
      <alignment horizontal="center"/>
      <protection hidden="1"/>
    </xf>
    <xf numFmtId="0" fontId="9" fillId="10" borderId="5" xfId="0" applyFont="1" applyFill="1" applyBorder="1" applyAlignment="1">
      <alignment horizontal="center" wrapText="1"/>
    </xf>
    <xf numFmtId="0" fontId="9" fillId="10" borderId="7" xfId="0" applyFont="1" applyFill="1" applyBorder="1" applyAlignment="1">
      <alignment horizontal="center" wrapText="1"/>
    </xf>
    <xf numFmtId="0" fontId="15" fillId="2" borderId="1" xfId="0" applyFont="1" applyFill="1" applyBorder="1" applyAlignment="1" applyProtection="1">
      <alignment horizontal="center"/>
      <protection hidden="1"/>
    </xf>
    <xf numFmtId="0" fontId="14" fillId="2" borderId="2" xfId="0" applyFont="1" applyFill="1" applyBorder="1" applyAlignment="1" applyProtection="1">
      <alignment horizontal="center"/>
      <protection hidden="1"/>
    </xf>
    <xf numFmtId="0" fontId="4" fillId="0" borderId="0" xfId="0" applyFont="1" applyFill="1" applyBorder="1" applyAlignment="1" applyProtection="1">
      <alignment horizontal="left"/>
      <protection hidden="1"/>
    </xf>
    <xf numFmtId="0" fontId="34" fillId="2" borderId="19" xfId="0" applyFont="1" applyFill="1" applyBorder="1" applyAlignment="1" applyProtection="1">
      <alignment horizontal="center"/>
      <protection hidden="1"/>
    </xf>
    <xf numFmtId="0" fontId="34" fillId="2" borderId="1" xfId="0" applyFont="1" applyFill="1" applyBorder="1" applyAlignment="1" applyProtection="1">
      <alignment horizontal="center"/>
      <protection hidden="1"/>
    </xf>
    <xf numFmtId="0" fontId="33" fillId="3" borderId="3" xfId="0" applyFont="1" applyFill="1" applyBorder="1" applyAlignment="1" applyProtection="1">
      <alignment horizontal="center" vertical="center"/>
      <protection hidden="1"/>
    </xf>
    <xf numFmtId="0" fontId="33" fillId="3" borderId="12" xfId="0" applyFont="1" applyFill="1" applyBorder="1" applyAlignment="1" applyProtection="1">
      <alignment horizontal="center" vertical="center"/>
      <protection hidden="1"/>
    </xf>
    <xf numFmtId="0" fontId="29" fillId="2" borderId="0" xfId="0" applyFont="1" applyFill="1" applyAlignment="1" applyProtection="1">
      <alignment horizontal="center" wrapText="1"/>
      <protection hidden="1"/>
    </xf>
    <xf numFmtId="0" fontId="29" fillId="2" borderId="1" xfId="0" applyFont="1" applyFill="1" applyBorder="1" applyAlignment="1" applyProtection="1">
      <alignment horizontal="center" wrapText="1"/>
      <protection hidden="1"/>
    </xf>
    <xf numFmtId="0" fontId="7" fillId="3" borderId="17" xfId="0" applyFont="1" applyFill="1" applyBorder="1" applyAlignment="1" applyProtection="1">
      <alignment horizontal="center" vertical="center" wrapText="1"/>
      <protection hidden="1"/>
    </xf>
    <xf numFmtId="0" fontId="7" fillId="3" borderId="16" xfId="0" applyFont="1" applyFill="1" applyBorder="1" applyAlignment="1" applyProtection="1">
      <alignment horizontal="center" vertical="center" wrapText="1"/>
      <protection hidden="1"/>
    </xf>
    <xf numFmtId="0" fontId="7" fillId="3" borderId="21" xfId="0" applyFont="1" applyFill="1" applyBorder="1" applyAlignment="1" applyProtection="1">
      <alignment horizontal="center" vertical="center" wrapText="1"/>
      <protection hidden="1"/>
    </xf>
    <xf numFmtId="0" fontId="7" fillId="3" borderId="2" xfId="0" applyFont="1" applyFill="1" applyBorder="1" applyAlignment="1" applyProtection="1">
      <alignment horizontal="center" vertical="center" wrapText="1"/>
      <protection hidden="1"/>
    </xf>
    <xf numFmtId="0" fontId="7" fillId="3" borderId="19"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41" fillId="0" borderId="2" xfId="0" applyFont="1" applyFill="1" applyBorder="1" applyAlignment="1" applyProtection="1">
      <alignment horizontal="center"/>
      <protection hidden="1"/>
    </xf>
    <xf numFmtId="0" fontId="41" fillId="0" borderId="4" xfId="0" applyFont="1" applyFill="1" applyBorder="1" applyAlignment="1" applyProtection="1">
      <alignment horizontal="center"/>
      <protection hidden="1"/>
    </xf>
    <xf numFmtId="0" fontId="40" fillId="0" borderId="3" xfId="0" applyFont="1" applyFill="1" applyBorder="1" applyAlignment="1" applyProtection="1">
      <alignment horizontal="center" vertical="center"/>
      <protection hidden="1"/>
    </xf>
    <xf numFmtId="0" fontId="40" fillId="0" borderId="5" xfId="0" applyFont="1" applyFill="1" applyBorder="1" applyAlignment="1" applyProtection="1">
      <alignment horizontal="center" vertical="center"/>
      <protection hidden="1"/>
    </xf>
    <xf numFmtId="0" fontId="40" fillId="0" borderId="1" xfId="0" applyFont="1" applyFill="1" applyBorder="1" applyAlignment="1" applyProtection="1">
      <alignment horizontal="center"/>
      <protection hidden="1"/>
    </xf>
  </cellXfs>
  <cellStyles count="3">
    <cellStyle name="Good" xfId="1" builtinId="26"/>
    <cellStyle name="Neutral" xfId="2" builtinId="28"/>
    <cellStyle name="Normal" xfId="0" builtinId="0"/>
  </cellStyles>
  <dxfs count="152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9" tint="0.59996337778862885"/>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rgb="FFFF66FF"/>
      </font>
    </dxf>
    <dxf>
      <fill>
        <patternFill>
          <bgColor rgb="FFFF0000"/>
        </patternFill>
      </fill>
    </dxf>
    <dxf>
      <font>
        <color rgb="FFFF66FF"/>
      </font>
    </dxf>
    <dxf>
      <fill>
        <patternFill>
          <bgColor theme="4" tint="0.39994506668294322"/>
        </patternFill>
      </fill>
    </dxf>
    <dxf>
      <fill>
        <patternFill>
          <bgColor theme="3" tint="0.79998168889431442"/>
        </patternFill>
      </fill>
    </dxf>
    <dxf>
      <fill>
        <patternFill>
          <bgColor rgb="FFFFFF99"/>
        </patternFill>
      </fill>
    </dxf>
    <dxf>
      <fill>
        <patternFill>
          <bgColor theme="5" tint="0.79998168889431442"/>
        </patternFill>
      </fill>
    </dxf>
    <dxf>
      <font>
        <color theme="0"/>
      </font>
    </dxf>
    <dxf>
      <fill>
        <patternFill>
          <bgColor rgb="FFFF0000"/>
        </patternFill>
      </fill>
    </dxf>
    <dxf>
      <font>
        <color rgb="FFFF66FF"/>
      </font>
    </dxf>
    <dxf>
      <fill>
        <patternFill>
          <bgColor theme="4" tint="0.39994506668294322"/>
        </patternFill>
      </fill>
    </dxf>
    <dxf>
      <fill>
        <patternFill>
          <bgColor theme="3" tint="0.79998168889431442"/>
        </patternFill>
      </fill>
    </dxf>
    <dxf>
      <fill>
        <patternFill>
          <bgColor rgb="FFFFFF99"/>
        </patternFill>
      </fill>
    </dxf>
    <dxf>
      <fill>
        <patternFill>
          <bgColor theme="5" tint="0.79998168889431442"/>
        </patternFill>
      </fill>
    </dxf>
    <dxf>
      <font>
        <color theme="0"/>
      </font>
    </dxf>
    <dxf>
      <fill>
        <patternFill>
          <bgColor rgb="FFFF0000"/>
        </patternFill>
      </fill>
    </dxf>
    <dxf>
      <font>
        <color rgb="FFFF66FF"/>
      </font>
    </dxf>
    <dxf>
      <fill>
        <patternFill>
          <bgColor theme="4" tint="0.39994506668294322"/>
        </patternFill>
      </fill>
    </dxf>
    <dxf>
      <fill>
        <patternFill>
          <bgColor theme="3" tint="0.79998168889431442"/>
        </patternFill>
      </fill>
    </dxf>
    <dxf>
      <fill>
        <patternFill>
          <bgColor rgb="FFFFFF99"/>
        </patternFill>
      </fill>
    </dxf>
    <dxf>
      <fill>
        <patternFill>
          <bgColor theme="5" tint="0.79998168889431442"/>
        </patternFill>
      </fill>
    </dxf>
    <dxf>
      <font>
        <color theme="0"/>
      </font>
    </dxf>
    <dxf>
      <fill>
        <patternFill>
          <bgColor rgb="FFFF0000"/>
        </patternFill>
      </fill>
    </dxf>
    <dxf>
      <fill>
        <patternFill>
          <bgColor rgb="FFFF0000"/>
        </patternFill>
      </fill>
    </dxf>
    <dxf>
      <font>
        <color rgb="FFFF66FF"/>
      </font>
    </dxf>
    <dxf>
      <fill>
        <patternFill>
          <bgColor theme="4" tint="0.39994506668294322"/>
        </patternFill>
      </fill>
    </dxf>
    <dxf>
      <fill>
        <patternFill>
          <bgColor theme="3" tint="0.79998168889431442"/>
        </patternFill>
      </fill>
    </dxf>
    <dxf>
      <fill>
        <patternFill>
          <bgColor rgb="FFFFFF99"/>
        </patternFill>
      </fill>
    </dxf>
    <dxf>
      <fill>
        <patternFill>
          <bgColor theme="5" tint="0.79998168889431442"/>
        </patternFill>
      </fill>
    </dxf>
    <dxf>
      <font>
        <color theme="0"/>
      </font>
    </dxf>
    <dxf>
      <font>
        <color rgb="FFFF66FF"/>
      </font>
    </dxf>
    <dxf>
      <fill>
        <patternFill>
          <bgColor theme="4" tint="0.39994506668294322"/>
        </patternFill>
      </fill>
    </dxf>
    <dxf>
      <fill>
        <patternFill>
          <bgColor theme="3" tint="0.79998168889431442"/>
        </patternFill>
      </fill>
    </dxf>
    <dxf>
      <fill>
        <patternFill>
          <bgColor rgb="FFFFFF99"/>
        </patternFill>
      </fill>
    </dxf>
    <dxf>
      <fill>
        <patternFill>
          <bgColor theme="5" tint="0.79998168889431442"/>
        </patternFill>
      </fill>
    </dxf>
    <dxf>
      <font>
        <color theme="0"/>
      </font>
    </dxf>
    <dxf>
      <font>
        <color rgb="FFFF66FF"/>
      </font>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theme="8" tint="0.79998168889431442"/>
      </font>
    </dxf>
    <dxf>
      <font>
        <color theme="9" tint="0.39994506668294322"/>
      </font>
    </dxf>
    <dxf>
      <font>
        <color theme="9" tint="0.39994506668294322"/>
      </font>
    </dxf>
    <dxf>
      <font>
        <color theme="9" tint="0.39994506668294322"/>
      </font>
    </dxf>
    <dxf>
      <font>
        <color theme="9" tint="0.39994506668294322"/>
      </font>
    </dxf>
    <dxf>
      <font>
        <color theme="9" tint="0.39994506668294322"/>
      </font>
    </dxf>
    <dxf>
      <font>
        <color theme="0"/>
      </font>
    </dxf>
    <dxf>
      <font>
        <color theme="6" tint="0.59996337778862885"/>
        <name val="Cambria"/>
        <scheme val="none"/>
      </font>
    </dxf>
    <dxf>
      <font>
        <color rgb="FFFF66FF"/>
      </font>
    </dxf>
    <dxf>
      <font>
        <color rgb="FFFF66FF"/>
      </font>
    </dxf>
    <dxf>
      <font>
        <color theme="9" tint="0.39994506668294322"/>
      </font>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rgb="FFFF66FF"/>
      </font>
    </dxf>
    <dxf>
      <font>
        <color theme="9" tint="0.39994506668294322"/>
      </font>
    </dxf>
    <dxf>
      <font>
        <color theme="9" tint="0.39994506668294322"/>
      </font>
    </dxf>
    <dxf>
      <font>
        <color rgb="FFFF66FF"/>
      </font>
    </dxf>
    <dxf>
      <font>
        <color rgb="FFFF66FF"/>
      </font>
    </dxf>
    <dxf>
      <font>
        <color theme="8" tint="0.79998168889431442"/>
      </font>
    </dxf>
    <dxf>
      <font>
        <color theme="9" tint="0.39994506668294322"/>
      </font>
    </dxf>
    <dxf>
      <font>
        <color theme="9" tint="0.39994506668294322"/>
      </font>
    </dxf>
    <dxf>
      <font>
        <color theme="9" tint="0.39994506668294322"/>
      </font>
    </dxf>
    <dxf>
      <font>
        <color theme="9" tint="0.39994506668294322"/>
      </font>
    </dxf>
    <dxf>
      <font>
        <color theme="0"/>
      </font>
    </dxf>
    <dxf>
      <font>
        <color theme="6" tint="0.59996337778862885"/>
        <name val="Cambria"/>
        <scheme val="none"/>
      </font>
    </dxf>
    <dxf>
      <font>
        <color theme="9" tint="0.59996337778862885"/>
      </font>
    </dxf>
    <dxf>
      <font>
        <color theme="9" tint="0.59996337778862885"/>
      </font>
    </dxf>
    <dxf>
      <font>
        <color theme="9" tint="0.59996337778862885"/>
      </font>
    </dxf>
    <dxf>
      <font>
        <color theme="9" tint="0.59996337778862885"/>
      </font>
    </dxf>
    <dxf>
      <font>
        <color theme="9" tint="0.39994506668294322"/>
      </font>
    </dxf>
    <dxf>
      <font>
        <color theme="9" tint="0.59996337778862885"/>
      </font>
    </dxf>
    <dxf>
      <font>
        <color theme="9" tint="0.59996337778862885"/>
      </font>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rgb="FFFFFF99"/>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ont>
        <color theme="8" tint="0.79998168889431442"/>
      </font>
    </dxf>
    <dxf>
      <font>
        <color theme="9" tint="0.39994506668294322"/>
      </font>
    </dxf>
    <dxf>
      <font>
        <color theme="9" tint="0.59996337778862885"/>
      </font>
    </dxf>
    <dxf>
      <font>
        <color theme="9" tint="0.59996337778862885"/>
      </font>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ont>
        <color auto="1"/>
      </font>
      <fill>
        <patternFill>
          <bgColor rgb="FFFFFF99"/>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ont>
        <color theme="8" tint="0.79998168889431442"/>
      </font>
    </dxf>
    <dxf>
      <font>
        <b/>
        <i val="0"/>
        <color auto="1"/>
      </font>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ont>
        <color rgb="FFFF66FF"/>
      </font>
    </dxf>
    <dxf>
      <font>
        <color rgb="FFFF66FF"/>
      </font>
    </dxf>
    <dxf>
      <font>
        <color rgb="FFFF66FF"/>
      </font>
    </dxf>
    <dxf>
      <font>
        <color theme="6" tint="0.59996337778862885"/>
      </font>
    </dxf>
    <dxf>
      <font>
        <color theme="6" tint="0.59996337778862885"/>
      </font>
    </dxf>
    <dxf>
      <font>
        <color theme="6" tint="0.59996337778862885"/>
      </font>
    </dxf>
    <dxf>
      <font>
        <color theme="6" tint="0.59996337778862885"/>
        <name val="Cambria"/>
        <scheme val="none"/>
      </font>
    </dxf>
    <dxf>
      <font>
        <color theme="8" tint="0.79998168889431442"/>
      </font>
    </dxf>
    <dxf>
      <font>
        <color theme="9" tint="0.59996337778862885"/>
      </font>
    </dxf>
    <dxf>
      <font>
        <color theme="9" tint="0.39994506668294322"/>
      </font>
    </dxf>
    <dxf>
      <font>
        <color theme="9" tint="0.59996337778862885"/>
      </font>
    </dxf>
    <dxf>
      <font>
        <color theme="9" tint="0.59996337778862885"/>
      </font>
    </dxf>
    <dxf>
      <font>
        <color theme="9" tint="0.59996337778862885"/>
      </font>
    </dxf>
    <dxf>
      <font>
        <color theme="9" tint="0.59996337778862885"/>
      </font>
    </dxf>
    <dxf>
      <font>
        <color theme="9" tint="0.59996337778862885"/>
      </font>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ont>
        <b/>
        <i val="0"/>
        <color theme="1"/>
      </font>
      <fill>
        <patternFill>
          <bgColor theme="9" tint="0.59996337778862885"/>
        </patternFill>
      </fill>
    </dxf>
    <dxf>
      <font>
        <color theme="9" tint="0.59996337778862885"/>
      </font>
      <fill>
        <patternFill>
          <bgColor theme="9" tint="0.59996337778862885"/>
        </patternFill>
      </fill>
    </dxf>
    <dxf>
      <font>
        <color theme="8" tint="0.79998168889431442"/>
      </font>
    </dxf>
    <dxf>
      <font>
        <b/>
        <i val="0"/>
        <color auto="1"/>
      </font>
    </dxf>
    <dxf>
      <font>
        <b/>
        <i val="0"/>
        <color theme="1"/>
      </font>
      <fill>
        <patternFill>
          <bgColor theme="9" tint="0.59996337778862885"/>
        </patternFill>
      </fill>
    </dxf>
    <dxf>
      <font>
        <color theme="9" tint="0.59996337778862885"/>
      </font>
      <fill>
        <patternFill>
          <bgColor theme="9" tint="0.59996337778862885"/>
        </patternFill>
      </fill>
    </dxf>
    <dxf>
      <font>
        <color theme="8" tint="0.79998168889431442"/>
      </font>
    </dxf>
    <dxf>
      <font>
        <b/>
        <i val="0"/>
        <color auto="1"/>
      </font>
    </dxf>
    <dxf>
      <font>
        <b/>
        <i val="0"/>
        <color theme="1"/>
      </font>
      <fill>
        <patternFill>
          <bgColor theme="9" tint="0.59996337778862885"/>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ont>
        <color theme="8" tint="0.79998168889431442"/>
      </font>
    </dxf>
    <dxf>
      <font>
        <color theme="9" tint="0.59996337778862885"/>
      </font>
    </dxf>
    <dxf>
      <font>
        <color theme="9" tint="0.39994506668294322"/>
      </font>
    </dxf>
    <dxf>
      <font>
        <color theme="9" tint="0.59996337778862885"/>
      </font>
    </dxf>
    <dxf>
      <font>
        <color theme="9" tint="0.59996337778862885"/>
      </font>
    </dxf>
    <dxf>
      <font>
        <color theme="9" tint="0.59996337778862885"/>
      </font>
    </dxf>
    <dxf>
      <font>
        <color theme="9" tint="0.59996337778862885"/>
      </font>
    </dxf>
    <dxf>
      <font>
        <color theme="9" tint="0.59996337778862885"/>
      </font>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ont>
        <b/>
        <i val="0"/>
        <color theme="1"/>
      </font>
      <fill>
        <patternFill>
          <bgColor theme="9" tint="0.59996337778862885"/>
        </patternFill>
      </fill>
    </dxf>
    <dxf>
      <font>
        <color theme="9" tint="0.59996337778862885"/>
      </font>
      <fill>
        <patternFill>
          <bgColor theme="9" tint="0.59996337778862885"/>
        </patternFill>
      </fill>
    </dxf>
    <dxf>
      <font>
        <color theme="8" tint="0.79998168889431442"/>
      </font>
    </dxf>
    <dxf>
      <font>
        <b/>
        <i val="0"/>
        <color auto="1"/>
      </font>
    </dxf>
    <dxf>
      <font>
        <b/>
        <i val="0"/>
        <color theme="1"/>
      </font>
      <fill>
        <patternFill>
          <bgColor theme="9" tint="0.59996337778862885"/>
        </patternFill>
      </fill>
    </dxf>
    <dxf>
      <font>
        <color theme="9" tint="0.59996337778862885"/>
      </font>
      <fill>
        <patternFill>
          <bgColor theme="9" tint="0.59996337778862885"/>
        </patternFill>
      </fill>
    </dxf>
    <dxf>
      <font>
        <color theme="8" tint="0.79998168889431442"/>
      </font>
    </dxf>
    <dxf>
      <font>
        <b/>
        <i val="0"/>
        <color auto="1"/>
      </font>
    </dxf>
    <dxf>
      <font>
        <b/>
        <i val="0"/>
        <color theme="1"/>
      </font>
      <fill>
        <patternFill>
          <bgColor theme="9" tint="0.59996337778862885"/>
        </patternFill>
      </fill>
    </dxf>
    <dxf>
      <font>
        <color theme="9" tint="0.59996337778862885"/>
      </font>
      <fill>
        <patternFill>
          <bgColor theme="9" tint="0.59996337778862885"/>
        </patternFill>
      </fill>
    </dxf>
    <dxf>
      <font>
        <color theme="8" tint="0.79998168889431442"/>
      </font>
    </dxf>
    <dxf>
      <font>
        <b/>
        <i val="0"/>
        <color auto="1"/>
      </font>
    </dxf>
    <dxf>
      <font>
        <b/>
        <i val="0"/>
        <color theme="1"/>
      </font>
      <fill>
        <patternFill>
          <bgColor theme="9" tint="0.59996337778862885"/>
        </patternFill>
      </fill>
    </dxf>
    <dxf>
      <font>
        <color theme="9" tint="0.59996337778862885"/>
      </font>
      <fill>
        <patternFill>
          <bgColor theme="9" tint="0.59996337778862885"/>
        </patternFill>
      </fill>
    </dxf>
    <dxf>
      <font>
        <color theme="8" tint="0.79998168889431442"/>
      </font>
    </dxf>
    <dxf>
      <font>
        <b/>
        <i val="0"/>
        <color auto="1"/>
      </font>
    </dxf>
    <dxf>
      <font>
        <b/>
        <i val="0"/>
        <color theme="1"/>
      </font>
      <fill>
        <patternFill>
          <bgColor theme="9" tint="0.59996337778862885"/>
        </patternFill>
      </fill>
    </dxf>
    <dxf>
      <font>
        <color theme="9" tint="0.59996337778862885"/>
      </font>
      <fill>
        <patternFill>
          <bgColor theme="9" tint="0.59996337778862885"/>
        </patternFill>
      </fill>
    </dxf>
    <dxf>
      <font>
        <color theme="8" tint="0.79998168889431442"/>
      </font>
    </dxf>
    <dxf>
      <font>
        <b/>
        <i val="0"/>
        <color auto="1"/>
      </font>
    </dxf>
    <dxf>
      <font>
        <b/>
        <i val="0"/>
        <color theme="1"/>
      </font>
      <fill>
        <patternFill>
          <bgColor theme="9" tint="0.59996337778862885"/>
        </patternFill>
      </fill>
    </dxf>
    <dxf>
      <font>
        <color theme="9" tint="0.59996337778862885"/>
      </font>
      <fill>
        <patternFill>
          <bgColor theme="9" tint="0.59996337778862885"/>
        </patternFill>
      </fill>
    </dxf>
    <dxf>
      <font>
        <color theme="8" tint="0.79998168889431442"/>
      </font>
    </dxf>
    <dxf>
      <font>
        <b/>
        <i val="0"/>
        <color auto="1"/>
      </font>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ont>
        <color rgb="FFFF66FF"/>
      </font>
    </dxf>
    <dxf>
      <font>
        <color rgb="FFFF66FF"/>
      </font>
    </dxf>
    <dxf>
      <font>
        <color rgb="FFFF66FF"/>
      </font>
    </dxf>
    <dxf>
      <font>
        <color rgb="FFFF66FF"/>
      </font>
    </dxf>
    <dxf>
      <font>
        <color theme="9" tint="0.59996337778862885"/>
      </font>
    </dxf>
    <dxf>
      <font>
        <color rgb="FFFF66FF"/>
      </font>
    </dxf>
    <dxf>
      <font>
        <color rgb="FFFF66FF"/>
      </font>
    </dxf>
    <dxf>
      <font>
        <color theme="9" tint="0.39994506668294322"/>
      </font>
    </dxf>
    <dxf>
      <font>
        <color theme="9" tint="0.59996337778862885"/>
      </font>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ill>
        <patternFill>
          <bgColor theme="4" tint="0.39994506668294322"/>
        </patternFill>
      </fill>
    </dxf>
    <dxf>
      <fill>
        <patternFill>
          <bgColor theme="4" tint="0.79998168889431442"/>
        </patternFill>
      </fill>
    </dxf>
    <dxf>
      <fill>
        <patternFill>
          <bgColor theme="7" tint="0.59996337778862885"/>
        </patternFill>
      </fill>
    </dxf>
    <dxf>
      <fill>
        <patternFill>
          <bgColor theme="5" tint="0.59996337778862885"/>
        </patternFill>
      </fill>
    </dxf>
    <dxf>
      <font>
        <color theme="9" tint="0.59996337778862885"/>
      </font>
      <fill>
        <patternFill>
          <bgColor theme="9" tint="0.59996337778862885"/>
        </patternFill>
      </fill>
    </dxf>
    <dxf>
      <font>
        <color auto="1"/>
      </font>
    </dxf>
    <dxf>
      <fill>
        <patternFill>
          <bgColor theme="5" tint="0.59996337778862885"/>
        </patternFill>
      </fill>
    </dxf>
    <dxf>
      <fill>
        <patternFill>
          <bgColor rgb="FFFFFF99"/>
        </patternFill>
      </fill>
    </dxf>
    <dxf>
      <fill>
        <patternFill>
          <bgColor theme="4" tint="0.79998168889431442"/>
        </patternFill>
      </fill>
    </dxf>
    <dxf>
      <fill>
        <patternFill>
          <bgColor theme="4" tint="0.39994506668294322"/>
        </patternFill>
      </fill>
    </dxf>
    <dxf>
      <font>
        <color theme="9" tint="0.59996337778862885"/>
      </font>
      <fill>
        <patternFill>
          <bgColor theme="9" tint="0.59996337778862885"/>
        </patternFill>
      </fill>
    </dxf>
    <dxf>
      <font>
        <color rgb="FFFF66FF"/>
      </font>
    </dxf>
    <dxf>
      <fill>
        <patternFill>
          <bgColor theme="4" tint="0.39994506668294322"/>
        </patternFill>
      </fill>
    </dxf>
    <dxf>
      <fill>
        <patternFill>
          <bgColor theme="3" tint="0.79998168889431442"/>
        </patternFill>
      </fill>
    </dxf>
    <dxf>
      <fill>
        <patternFill>
          <bgColor rgb="FFFFFF99"/>
        </patternFill>
      </fill>
    </dxf>
    <dxf>
      <fill>
        <patternFill>
          <bgColor theme="5" tint="0.79998168889431442"/>
        </patternFill>
      </fill>
    </dxf>
    <dxf>
      <font>
        <color theme="0"/>
      </font>
    </dxf>
  </dxfs>
  <tableStyles count="0" defaultTableStyle="TableStyleMedium2" defaultPivotStyle="PivotStyleLight16"/>
  <colors>
    <mruColors>
      <color rgb="FFFFFF99"/>
      <color rgb="FFEEEEEE"/>
      <color rgb="FFC6E0B4"/>
      <color rgb="FFCCFFCC"/>
      <color rgb="FFCC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75"/>
  <sheetViews>
    <sheetView zoomScale="90" zoomScaleNormal="90" workbookViewId="0">
      <pane ySplit="6" topLeftCell="A7" activePane="bottomLeft" state="frozen"/>
      <selection pane="bottomLeft" activeCell="B77" sqref="B77"/>
    </sheetView>
  </sheetViews>
  <sheetFormatPr defaultRowHeight="15.75"/>
  <cols>
    <col min="1" max="1" width="4" style="7" customWidth="1"/>
    <col min="2" max="2" width="45.85546875" style="7" customWidth="1"/>
    <col min="3" max="3" width="6.7109375" style="143" customWidth="1"/>
    <col min="4" max="4" width="5.28515625" style="56" customWidth="1"/>
    <col min="5" max="5" width="6.5703125" style="56" customWidth="1"/>
    <col min="6" max="6" width="5.7109375" style="56" customWidth="1"/>
    <col min="7" max="7" width="6.5703125" style="56" customWidth="1"/>
    <col min="8" max="26" width="5.5703125" style="7" customWidth="1"/>
    <col min="27" max="27" width="6.42578125" style="7" hidden="1" customWidth="1"/>
    <col min="28" max="28" width="6.140625" style="7" hidden="1" customWidth="1"/>
    <col min="29" max="30" width="7.140625" style="51" hidden="1" customWidth="1"/>
    <col min="31" max="16384" width="9.140625" style="7"/>
  </cols>
  <sheetData>
    <row r="1" spans="1:40" ht="21">
      <c r="B1" s="136" t="s">
        <v>48</v>
      </c>
    </row>
    <row r="2" spans="1:40" ht="15" customHeight="1">
      <c r="B2" s="71"/>
      <c r="C2" s="145" t="s">
        <v>37</v>
      </c>
      <c r="D2" s="107">
        <v>0</v>
      </c>
      <c r="E2" s="107">
        <v>1</v>
      </c>
      <c r="F2" s="107"/>
      <c r="G2" s="107"/>
      <c r="H2" s="31" t="s">
        <v>0</v>
      </c>
      <c r="I2" s="31"/>
      <c r="J2" s="31"/>
      <c r="K2" s="31"/>
      <c r="L2" s="31"/>
      <c r="M2" s="31"/>
      <c r="N2" s="31"/>
      <c r="O2" s="31"/>
      <c r="P2" s="31"/>
      <c r="Q2" s="31"/>
      <c r="R2" s="31"/>
      <c r="S2" s="31"/>
      <c r="T2" s="31"/>
      <c r="U2" s="31"/>
      <c r="V2" s="31"/>
      <c r="W2" s="31"/>
      <c r="X2" s="31"/>
      <c r="Y2" s="31"/>
      <c r="Z2" s="2"/>
      <c r="AA2" s="2"/>
      <c r="AB2" s="2"/>
      <c r="AL2" s="26" t="s">
        <v>24</v>
      </c>
      <c r="AM2" s="27" t="s">
        <v>6</v>
      </c>
      <c r="AN2" s="28" t="s">
        <v>7</v>
      </c>
    </row>
    <row r="3" spans="1:40" ht="20.25" customHeight="1">
      <c r="B3" s="137" t="s">
        <v>55</v>
      </c>
      <c r="C3" s="179" t="s">
        <v>57</v>
      </c>
      <c r="D3" s="179"/>
      <c r="E3" s="179"/>
      <c r="F3" s="179"/>
      <c r="G3" s="180"/>
      <c r="H3" s="183">
        <v>1</v>
      </c>
      <c r="I3" s="183">
        <v>2</v>
      </c>
      <c r="J3" s="183">
        <v>3</v>
      </c>
      <c r="K3" s="183">
        <v>4</v>
      </c>
      <c r="L3" s="183">
        <v>5</v>
      </c>
      <c r="M3" s="183">
        <v>6</v>
      </c>
      <c r="N3" s="183">
        <v>7</v>
      </c>
      <c r="O3" s="183">
        <v>8</v>
      </c>
      <c r="P3" s="183">
        <v>9</v>
      </c>
      <c r="Q3" s="183">
        <v>10</v>
      </c>
      <c r="R3" s="183">
        <v>11</v>
      </c>
      <c r="S3" s="183">
        <v>12</v>
      </c>
      <c r="T3" s="183">
        <v>13</v>
      </c>
      <c r="U3" s="183">
        <v>14</v>
      </c>
      <c r="V3" s="183">
        <v>15</v>
      </c>
      <c r="W3" s="183">
        <v>16</v>
      </c>
      <c r="X3" s="183">
        <v>17</v>
      </c>
      <c r="Y3" s="183">
        <v>18</v>
      </c>
      <c r="Z3" s="2"/>
      <c r="AA3" s="2"/>
      <c r="AB3" s="2"/>
      <c r="AC3" s="2"/>
      <c r="AD3" s="2"/>
      <c r="AL3" s="101" t="e">
        <f>CHOOSE(E2,#REF!,#REF!,#REF!,#REF!)</f>
        <v>#REF!</v>
      </c>
      <c r="AM3" s="102"/>
      <c r="AN3" s="103"/>
    </row>
    <row r="4" spans="1:40" ht="15" customHeight="1" thickBot="1">
      <c r="B4" s="72"/>
      <c r="C4" s="181"/>
      <c r="D4" s="181"/>
      <c r="E4" s="181"/>
      <c r="F4" s="181"/>
      <c r="G4" s="182"/>
      <c r="H4" s="184"/>
      <c r="I4" s="184"/>
      <c r="J4" s="184"/>
      <c r="K4" s="184"/>
      <c r="L4" s="184"/>
      <c r="M4" s="184"/>
      <c r="N4" s="184"/>
      <c r="O4" s="184"/>
      <c r="P4" s="184"/>
      <c r="Q4" s="184"/>
      <c r="R4" s="184"/>
      <c r="S4" s="184"/>
      <c r="T4" s="184"/>
      <c r="U4" s="184"/>
      <c r="V4" s="184"/>
      <c r="W4" s="184"/>
      <c r="X4" s="184"/>
      <c r="Y4" s="184"/>
      <c r="Z4" s="2"/>
      <c r="AA4" s="2"/>
      <c r="AB4" s="2"/>
      <c r="AC4" s="2"/>
      <c r="AD4" s="2"/>
      <c r="AL4" s="104"/>
      <c r="AM4" s="105"/>
      <c r="AN4" s="106"/>
    </row>
    <row r="5" spans="1:40" ht="15.75" customHeight="1">
      <c r="B5" s="89" t="s">
        <v>56</v>
      </c>
      <c r="C5" s="187" t="s">
        <v>50</v>
      </c>
      <c r="D5" s="189" t="s">
        <v>23</v>
      </c>
      <c r="E5" s="189" t="s">
        <v>49</v>
      </c>
      <c r="F5" s="189" t="s">
        <v>23</v>
      </c>
      <c r="G5" s="189" t="s">
        <v>49</v>
      </c>
      <c r="H5" s="47">
        <f>CHOOSE($E$2,igrišča!E3,igrišča!E9,igrišča!E15,igrišča!E21,igrišča!E27,igrišča!E33)</f>
        <v>4</v>
      </c>
      <c r="I5" s="47">
        <f>CHOOSE($E$2,igrišča!F3,igrišča!F9,igrišča!F15,igrišča!F21,igrišča!F27,igrišča!F33)</f>
        <v>3</v>
      </c>
      <c r="J5" s="47">
        <f>CHOOSE($E$2,igrišča!G3,igrišča!G9,igrišča!G15,igrišča!G21,igrišča!G27,igrišča!G33)</f>
        <v>3</v>
      </c>
      <c r="K5" s="47">
        <f>CHOOSE($E$2,igrišča!H3,igrišča!H9,igrišča!H15,igrišča!H21,igrišča!H27,igrišča!H33)</f>
        <v>4</v>
      </c>
      <c r="L5" s="47">
        <f>CHOOSE($E$2,igrišča!I3,igrišča!I9,igrišča!I15,igrišča!I21,igrišča!I27,igrišča!I33)</f>
        <v>4</v>
      </c>
      <c r="M5" s="47">
        <f>CHOOSE($E$2,igrišča!J3,igrišča!J9,igrišča!J15,igrišča!J21,igrišča!J27,igrišča!J33)</f>
        <v>4</v>
      </c>
      <c r="N5" s="47">
        <f>CHOOSE($E$2,igrišča!K3,igrišča!K9,igrišča!K15,igrišča!K21,igrišča!K27,igrišča!K33)</f>
        <v>3</v>
      </c>
      <c r="O5" s="47">
        <f>CHOOSE($E$2,igrišča!L3,igrišča!L9,igrišča!L15,igrišča!L21,igrišča!L27,igrišča!L33)</f>
        <v>4</v>
      </c>
      <c r="P5" s="47">
        <f>CHOOSE($E$2,igrišča!M3,igrišča!M9,igrišča!M15,igrišča!M21,igrišča!M27,igrišča!M33)</f>
        <v>3</v>
      </c>
      <c r="Q5" s="47">
        <f>CHOOSE($E$2,igrišča!N3,igrišča!N9,igrišča!N15,igrišča!N21,igrišča!N27,igrišča!N33)</f>
        <v>4</v>
      </c>
      <c r="R5" s="47">
        <f>CHOOSE($E$2,igrišča!O3,igrišča!O9,igrišča!O15,igrišča!O21,igrišča!O27,igrišča!O33)</f>
        <v>3</v>
      </c>
      <c r="S5" s="47">
        <f>CHOOSE($E$2,igrišča!P3,igrišča!P9,igrišča!P15,igrišča!P21,igrišča!P27,igrišča!P33)</f>
        <v>3</v>
      </c>
      <c r="T5" s="47">
        <f>CHOOSE($E$2,igrišča!Q3,igrišča!Q9,igrišča!Q15,igrišča!Q21,igrišča!Q27,igrišča!Q33)</f>
        <v>4</v>
      </c>
      <c r="U5" s="47">
        <f>CHOOSE($E$2,igrišča!R3,igrišča!R9,igrišča!R15,igrišča!R21,igrišča!R27,igrišča!R33)</f>
        <v>4</v>
      </c>
      <c r="V5" s="47">
        <f>CHOOSE($E$2,igrišča!S3,igrišča!S9,igrišča!S15,igrišča!S21,igrišča!S27,igrišča!S33)</f>
        <v>4</v>
      </c>
      <c r="W5" s="47">
        <f>CHOOSE($E$2,igrišča!T3,igrišča!T9,igrišča!T15,igrišča!T21,igrišča!T27,igrišča!T33)</f>
        <v>3</v>
      </c>
      <c r="X5" s="47">
        <f>CHOOSE($E$2,igrišča!U3,igrišča!U9,igrišča!U15,igrišča!U21,igrišča!U27,igrišča!U33)</f>
        <v>4</v>
      </c>
      <c r="Y5" s="47">
        <f>CHOOSE($E$2,igrišča!V3,igrišča!V9,igrišča!V15,igrišča!V21,igrišča!V27,igrišča!V33)</f>
        <v>3</v>
      </c>
      <c r="Z5" s="65">
        <f>SUM(H5:Y5)</f>
        <v>64</v>
      </c>
      <c r="AA5" s="191" t="s">
        <v>36</v>
      </c>
      <c r="AB5" s="191"/>
      <c r="AC5" s="185" t="s">
        <v>52</v>
      </c>
      <c r="AD5" s="185" t="s">
        <v>53</v>
      </c>
      <c r="AL5" s="21" t="s">
        <v>25</v>
      </c>
      <c r="AM5" s="41">
        <f>CHOOSE(E2,igrišča!B2,igrišča!B8,igrišča!B14,igrišča!B20)</f>
        <v>3952</v>
      </c>
      <c r="AN5" s="41">
        <f>CHOOSE(E2,igrišča!C2,igrišča!C8,igrišča!C14,igrišča!C20)</f>
        <v>3274</v>
      </c>
    </row>
    <row r="6" spans="1:40" ht="16.5" customHeight="1" thickBot="1">
      <c r="B6" s="90"/>
      <c r="C6" s="188"/>
      <c r="D6" s="190"/>
      <c r="E6" s="190"/>
      <c r="F6" s="190"/>
      <c r="G6" s="190"/>
      <c r="H6" s="48">
        <f>CHOOSE($E$2,igrišča!E4,igrišča!E10,igrišča!E16,igrišča!E22,igrišča!E28,igrišča!E34)</f>
        <v>7</v>
      </c>
      <c r="I6" s="48">
        <f>CHOOSE($E$2,igrišča!F4,igrišča!F10,igrišča!F16,igrišča!F22,igrišča!F28,igrišča!F34)</f>
        <v>15</v>
      </c>
      <c r="J6" s="48">
        <f>CHOOSE($E$2,igrišča!G4,igrišča!G10,igrišča!G16,igrišča!G22,igrišča!G28,igrišča!G34)</f>
        <v>13</v>
      </c>
      <c r="K6" s="48">
        <f>CHOOSE($E$2,igrišča!H4,igrišča!H10,igrišča!H16,igrišča!H22,igrišča!H28,igrišča!H34)</f>
        <v>9</v>
      </c>
      <c r="L6" s="48">
        <f>CHOOSE($E$2,igrišča!I4,igrišča!I10,igrišča!I16,igrišča!I22,igrišča!I28,igrišča!I34)</f>
        <v>3</v>
      </c>
      <c r="M6" s="48">
        <f>CHOOSE($E$2,igrišča!J4,igrišča!J10,igrišča!J16,igrišča!J22,igrišča!J28,igrišča!J34)</f>
        <v>5</v>
      </c>
      <c r="N6" s="48">
        <f>CHOOSE($E$2,igrišča!K4,igrišča!K10,igrišča!K16,igrišča!K22,igrišča!K28,igrišča!K34)</f>
        <v>11</v>
      </c>
      <c r="O6" s="48">
        <f>CHOOSE($E$2,igrišča!L4,igrišča!L10,igrišča!L16,igrišča!L22,igrišča!L28,igrišča!L34)</f>
        <v>1</v>
      </c>
      <c r="P6" s="48">
        <f>CHOOSE($E$2,igrišča!M4,igrišča!M10,igrišča!M16,igrišča!M22,igrišča!M28,igrišča!M34)</f>
        <v>17</v>
      </c>
      <c r="Q6" s="48">
        <f>CHOOSE($E$2,igrišča!N4,igrišča!N10,igrišča!N16,igrišča!N22,igrišča!N28,igrišča!N34)</f>
        <v>8</v>
      </c>
      <c r="R6" s="48">
        <f>CHOOSE($E$2,igrišča!O4,igrišča!O10,igrišča!O16,igrišča!O22,igrišča!O28,igrišča!O34)</f>
        <v>16</v>
      </c>
      <c r="S6" s="48">
        <f>CHOOSE($E$2,igrišča!P4,igrišča!P10,igrišča!P16,igrišča!P22,igrišča!P28,igrišča!P34)</f>
        <v>14</v>
      </c>
      <c r="T6" s="48">
        <f>CHOOSE($E$2,igrišča!Q4,igrišča!Q10,igrišča!Q16,igrišča!Q22,igrišča!Q28,igrišča!Q34)</f>
        <v>10</v>
      </c>
      <c r="U6" s="48">
        <f>CHOOSE($E$2,igrišča!R4,igrišča!R10,igrišča!R16,igrišča!R22,igrišča!R28,igrišča!R34)</f>
        <v>4</v>
      </c>
      <c r="V6" s="48">
        <f>CHOOSE($E$2,igrišča!S4,igrišča!S10,igrišča!S16,igrišča!S22,igrišča!S28,igrišča!S34)</f>
        <v>6</v>
      </c>
      <c r="W6" s="48">
        <f>CHOOSE($E$2,igrišča!T4,igrišča!T10,igrišča!T16,igrišča!T22,igrišča!T28,igrišča!T34)</f>
        <v>12</v>
      </c>
      <c r="X6" s="48">
        <f>CHOOSE($E$2,igrišča!U4,igrišča!U10,igrišča!U16,igrišča!U22,igrišča!U28,igrišča!U34)</f>
        <v>2</v>
      </c>
      <c r="Y6" s="48">
        <f>CHOOSE($E$2,igrišča!V4,igrišča!V10,igrišča!V16,igrišča!V22,igrišča!V28,igrišča!V34)</f>
        <v>18</v>
      </c>
      <c r="Z6" s="34"/>
      <c r="AA6" s="34" t="s">
        <v>21</v>
      </c>
      <c r="AB6" s="34" t="s">
        <v>18</v>
      </c>
      <c r="AC6" s="186"/>
      <c r="AD6" s="186"/>
      <c r="AF6" s="161" t="s">
        <v>108</v>
      </c>
      <c r="AL6" s="22" t="s">
        <v>26</v>
      </c>
      <c r="AM6" s="44">
        <f>CHOOSE(E2,igrišča!B3,igrišča!B9,igrišča!B15,igrišča!B21)</f>
        <v>60.8</v>
      </c>
      <c r="AN6" s="44">
        <f>CHOOSE(E2,igrišča!C3,igrišča!C9,igrišča!C15,igrišča!C21)</f>
        <v>61.5</v>
      </c>
    </row>
    <row r="7" spans="1:40" ht="18.75" customHeight="1">
      <c r="A7" s="7">
        <v>1</v>
      </c>
      <c r="B7" s="66" t="s">
        <v>92</v>
      </c>
      <c r="C7" s="142">
        <f>ROUND(((0.6*(MIN(AC7,AD7))+0.4*MAX(AC7,AD7))/2),1)</f>
        <v>11.1</v>
      </c>
      <c r="D7" s="138" t="s">
        <v>51</v>
      </c>
      <c r="E7" s="139">
        <v>3.8</v>
      </c>
      <c r="F7" s="140" t="s">
        <v>54</v>
      </c>
      <c r="G7" s="141">
        <v>54</v>
      </c>
      <c r="H7" s="29">
        <v>6</v>
      </c>
      <c r="I7" s="29">
        <v>4</v>
      </c>
      <c r="J7" s="29">
        <v>5</v>
      </c>
      <c r="K7" s="29">
        <v>5</v>
      </c>
      <c r="L7" s="29">
        <v>6</v>
      </c>
      <c r="M7" s="29">
        <v>5</v>
      </c>
      <c r="N7" s="29">
        <v>4</v>
      </c>
      <c r="O7" s="29">
        <v>7</v>
      </c>
      <c r="P7" s="29">
        <v>4</v>
      </c>
      <c r="Q7" s="29" t="s">
        <v>22</v>
      </c>
      <c r="R7" s="29" t="s">
        <v>22</v>
      </c>
      <c r="S7" s="29" t="s">
        <v>22</v>
      </c>
      <c r="T7" s="29" t="s">
        <v>22</v>
      </c>
      <c r="U7" s="29" t="s">
        <v>22</v>
      </c>
      <c r="V7" s="29" t="s">
        <v>22</v>
      </c>
      <c r="W7" s="29" t="s">
        <v>22</v>
      </c>
      <c r="X7" s="29" t="s">
        <v>22</v>
      </c>
      <c r="Y7" s="29" t="s">
        <v>22</v>
      </c>
      <c r="Z7" s="18">
        <f t="shared" ref="Z7:Z21" si="0">SUM(H7:Y7)</f>
        <v>46</v>
      </c>
      <c r="AA7" s="2" t="e">
        <f>Rezultati!#REF!</f>
        <v>#REF!</v>
      </c>
      <c r="AB7" s="2">
        <f>Rezultati!X5</f>
        <v>31.1</v>
      </c>
      <c r="AC7" s="2">
        <f>ROUND(IF(D7="m",(E7*118/113+(60.8-64)),E7*119/113+(61.5-64)),1)</f>
        <v>0.8</v>
      </c>
      <c r="AD7" s="2">
        <f>ROUND(IF(F7="m",(G7*118/113+(60.8-64)),G7*119/113+(61.5-64)),1)</f>
        <v>54.4</v>
      </c>
      <c r="AF7" s="93">
        <v>3</v>
      </c>
      <c r="AL7" s="21" t="s">
        <v>27</v>
      </c>
      <c r="AM7" s="45">
        <f>CHOOSE(E2,igrišča!B4,igrišča!B10,igrišča!B16,igrišča!B22)</f>
        <v>118</v>
      </c>
      <c r="AN7" s="45">
        <f>CHOOSE(E2,igrišča!C4,igrišča!C10,igrišča!C16,igrišča!C22)</f>
        <v>119</v>
      </c>
    </row>
    <row r="8" spans="1:40" ht="16.5" customHeight="1">
      <c r="A8" s="7">
        <v>2</v>
      </c>
      <c r="B8" s="66" t="s">
        <v>114</v>
      </c>
      <c r="C8" s="142">
        <f t="shared" ref="C8:C41" si="1">ROUND(((0.6*(MIN(AC8,AD8))+0.4*MAX(AC8,AD8))/2),1)</f>
        <v>4.2</v>
      </c>
      <c r="D8" s="138" t="s">
        <v>51</v>
      </c>
      <c r="E8" s="139">
        <v>11</v>
      </c>
      <c r="F8" s="140" t="s">
        <v>51</v>
      </c>
      <c r="G8" s="141">
        <v>11</v>
      </c>
      <c r="H8" s="29">
        <v>6</v>
      </c>
      <c r="I8" s="29">
        <v>4</v>
      </c>
      <c r="J8" s="29">
        <v>5</v>
      </c>
      <c r="K8" s="29">
        <v>4</v>
      </c>
      <c r="L8" s="29">
        <v>5</v>
      </c>
      <c r="M8" s="29">
        <v>4</v>
      </c>
      <c r="N8" s="29">
        <v>4</v>
      </c>
      <c r="O8" s="29">
        <v>5</v>
      </c>
      <c r="P8" s="29">
        <v>4</v>
      </c>
      <c r="Q8" s="29" t="s">
        <v>22</v>
      </c>
      <c r="R8" s="29" t="s">
        <v>22</v>
      </c>
      <c r="S8" s="29" t="s">
        <v>22</v>
      </c>
      <c r="T8" s="29" t="s">
        <v>22</v>
      </c>
      <c r="U8" s="29" t="s">
        <v>22</v>
      </c>
      <c r="V8" s="29" t="s">
        <v>22</v>
      </c>
      <c r="W8" s="29" t="s">
        <v>22</v>
      </c>
      <c r="X8" s="29" t="s">
        <v>22</v>
      </c>
      <c r="Y8" s="29" t="s">
        <v>22</v>
      </c>
      <c r="Z8" s="16">
        <f t="shared" si="0"/>
        <v>41</v>
      </c>
      <c r="AA8" s="2" t="e">
        <f>Rezultati!#REF!</f>
        <v>#REF!</v>
      </c>
      <c r="AB8" s="2">
        <f>Rezultati!X6</f>
        <v>31.3</v>
      </c>
      <c r="AC8" s="2">
        <f t="shared" ref="AC8:AC71" si="2">ROUND(IF(D8="m",(E8*118/113+(60.8-64)),E8*119/113+(61.5-64)),1)</f>
        <v>8.3000000000000007</v>
      </c>
      <c r="AD8" s="2">
        <f t="shared" ref="AD8:AD71" si="3">ROUND(IF(F8="m",(G8*118/113+(60.8-64)),G8*119/113+(61.5-64)),1)</f>
        <v>8.3000000000000007</v>
      </c>
      <c r="AF8" s="93">
        <v>3</v>
      </c>
      <c r="AL8" s="23" t="s">
        <v>28</v>
      </c>
      <c r="AM8" s="46">
        <f>CHOOSE(E2,igrišča!B5,igrišča!B11,igrišča!B17,igrišča!B23)</f>
        <v>64</v>
      </c>
      <c r="AN8" s="46">
        <f>CHOOSE(E2,igrišča!C5,igrišča!C11,igrišča!C17,igrišča!C23)</f>
        <v>64</v>
      </c>
    </row>
    <row r="9" spans="1:40">
      <c r="A9" s="7">
        <v>3</v>
      </c>
      <c r="B9" s="66" t="s">
        <v>93</v>
      </c>
      <c r="C9" s="142">
        <f t="shared" si="1"/>
        <v>10.9</v>
      </c>
      <c r="D9" s="138" t="s">
        <v>51</v>
      </c>
      <c r="E9" s="139">
        <v>12.3</v>
      </c>
      <c r="F9" s="140" t="s">
        <v>54</v>
      </c>
      <c r="G9" s="141">
        <v>40.299999999999997</v>
      </c>
      <c r="H9" s="29">
        <v>7</v>
      </c>
      <c r="I9" s="29">
        <v>5</v>
      </c>
      <c r="J9" s="29">
        <v>6</v>
      </c>
      <c r="K9" s="29">
        <v>4</v>
      </c>
      <c r="L9" s="29">
        <v>5</v>
      </c>
      <c r="M9" s="29">
        <v>6</v>
      </c>
      <c r="N9" s="29">
        <v>4</v>
      </c>
      <c r="O9" s="29">
        <v>4</v>
      </c>
      <c r="P9" s="29">
        <v>4</v>
      </c>
      <c r="Q9" s="29" t="s">
        <v>22</v>
      </c>
      <c r="R9" s="29" t="s">
        <v>22</v>
      </c>
      <c r="S9" s="29" t="s">
        <v>22</v>
      </c>
      <c r="T9" s="29" t="s">
        <v>22</v>
      </c>
      <c r="U9" s="29" t="s">
        <v>22</v>
      </c>
      <c r="V9" s="29" t="s">
        <v>22</v>
      </c>
      <c r="W9" s="29" t="s">
        <v>22</v>
      </c>
      <c r="X9" s="29" t="s">
        <v>22</v>
      </c>
      <c r="Y9" s="29" t="s">
        <v>22</v>
      </c>
      <c r="Z9" s="16">
        <f t="shared" si="0"/>
        <v>45</v>
      </c>
      <c r="AA9" s="2" t="e">
        <f>Rezultati!#REF!</f>
        <v>#REF!</v>
      </c>
      <c r="AB9" s="2">
        <f>Rezultati!X7</f>
        <v>31.5</v>
      </c>
      <c r="AC9" s="2">
        <f t="shared" si="2"/>
        <v>9.6</v>
      </c>
      <c r="AD9" s="2">
        <f t="shared" si="3"/>
        <v>39.9</v>
      </c>
      <c r="AF9" s="166" t="s">
        <v>109</v>
      </c>
    </row>
    <row r="10" spans="1:40" ht="16.5" customHeight="1">
      <c r="A10" s="7">
        <v>4</v>
      </c>
      <c r="B10" s="66" t="s">
        <v>94</v>
      </c>
      <c r="C10" s="142">
        <f t="shared" si="1"/>
        <v>9</v>
      </c>
      <c r="D10" s="138" t="s">
        <v>51</v>
      </c>
      <c r="E10" s="139">
        <v>12.5</v>
      </c>
      <c r="F10" s="140" t="s">
        <v>54</v>
      </c>
      <c r="G10" s="141">
        <v>31.1</v>
      </c>
      <c r="H10" s="29">
        <v>4</v>
      </c>
      <c r="I10" s="29">
        <v>6</v>
      </c>
      <c r="J10" s="29">
        <v>5</v>
      </c>
      <c r="K10" s="29">
        <v>6</v>
      </c>
      <c r="L10" s="29">
        <v>5</v>
      </c>
      <c r="M10" s="29">
        <v>5</v>
      </c>
      <c r="N10" s="29">
        <v>5</v>
      </c>
      <c r="O10" s="29">
        <v>4</v>
      </c>
      <c r="P10" s="29">
        <v>4</v>
      </c>
      <c r="Q10" s="29" t="s">
        <v>22</v>
      </c>
      <c r="R10" s="29" t="s">
        <v>22</v>
      </c>
      <c r="S10" s="29" t="s">
        <v>22</v>
      </c>
      <c r="T10" s="29" t="s">
        <v>22</v>
      </c>
      <c r="U10" s="29" t="s">
        <v>22</v>
      </c>
      <c r="V10" s="29" t="s">
        <v>22</v>
      </c>
      <c r="W10" s="29" t="s">
        <v>22</v>
      </c>
      <c r="X10" s="29" t="s">
        <v>22</v>
      </c>
      <c r="Y10" s="29" t="s">
        <v>22</v>
      </c>
      <c r="Z10" s="16">
        <f t="shared" si="0"/>
        <v>44</v>
      </c>
      <c r="AA10" s="2" t="e">
        <f>Rezultati!#REF!</f>
        <v>#REF!</v>
      </c>
      <c r="AB10" s="2">
        <f>Rezultati!X8</f>
        <v>31.7</v>
      </c>
      <c r="AC10" s="2">
        <f t="shared" si="2"/>
        <v>9.9</v>
      </c>
      <c r="AD10" s="2">
        <f t="shared" si="3"/>
        <v>30.3</v>
      </c>
      <c r="AF10" s="166" t="s">
        <v>109</v>
      </c>
    </row>
    <row r="11" spans="1:40" ht="16.5" customHeight="1">
      <c r="A11" s="7">
        <v>5</v>
      </c>
      <c r="B11" s="66" t="s">
        <v>95</v>
      </c>
      <c r="C11" s="142">
        <f t="shared" si="1"/>
        <v>10.6</v>
      </c>
      <c r="D11" s="138" t="s">
        <v>54</v>
      </c>
      <c r="E11" s="139">
        <v>14.5</v>
      </c>
      <c r="F11" s="140" t="s">
        <v>51</v>
      </c>
      <c r="G11" s="141">
        <v>35.299999999999997</v>
      </c>
      <c r="H11" s="29">
        <v>6</v>
      </c>
      <c r="I11" s="29">
        <v>6</v>
      </c>
      <c r="J11" s="29">
        <v>2</v>
      </c>
      <c r="K11" s="29">
        <v>5</v>
      </c>
      <c r="L11" s="29">
        <v>7</v>
      </c>
      <c r="M11" s="29">
        <v>5</v>
      </c>
      <c r="N11" s="29">
        <v>5</v>
      </c>
      <c r="O11" s="29">
        <v>4</v>
      </c>
      <c r="P11" s="29">
        <v>3</v>
      </c>
      <c r="Q11" s="29" t="s">
        <v>22</v>
      </c>
      <c r="R11" s="29" t="s">
        <v>22</v>
      </c>
      <c r="S11" s="29" t="s">
        <v>22</v>
      </c>
      <c r="T11" s="29" t="s">
        <v>22</v>
      </c>
      <c r="U11" s="29" t="s">
        <v>22</v>
      </c>
      <c r="V11" s="29" t="s">
        <v>22</v>
      </c>
      <c r="W11" s="29" t="s">
        <v>22</v>
      </c>
      <c r="X11" s="29" t="s">
        <v>22</v>
      </c>
      <c r="Y11" s="29" t="s">
        <v>22</v>
      </c>
      <c r="Z11" s="16">
        <f t="shared" si="0"/>
        <v>43</v>
      </c>
      <c r="AA11" s="2" t="e">
        <f>Rezultati!#REF!</f>
        <v>#REF!</v>
      </c>
      <c r="AB11" s="2">
        <f>Rezultati!X9</f>
        <v>32</v>
      </c>
      <c r="AC11" s="2">
        <f t="shared" si="2"/>
        <v>12.8</v>
      </c>
      <c r="AD11" s="2">
        <f t="shared" si="3"/>
        <v>33.700000000000003</v>
      </c>
      <c r="AF11" s="93">
        <v>7</v>
      </c>
    </row>
    <row r="12" spans="1:40">
      <c r="A12" s="7">
        <v>6</v>
      </c>
      <c r="B12" s="66" t="s">
        <v>96</v>
      </c>
      <c r="C12" s="142">
        <f t="shared" si="1"/>
        <v>9.1999999999999993</v>
      </c>
      <c r="D12" s="138" t="s">
        <v>51</v>
      </c>
      <c r="E12" s="139">
        <v>14.7</v>
      </c>
      <c r="F12" s="140" t="s">
        <v>54</v>
      </c>
      <c r="G12" s="141">
        <v>28.5</v>
      </c>
      <c r="H12" s="29">
        <v>5</v>
      </c>
      <c r="I12" s="29">
        <v>5</v>
      </c>
      <c r="J12" s="29">
        <v>6</v>
      </c>
      <c r="K12" s="29">
        <v>5</v>
      </c>
      <c r="L12" s="29">
        <v>5</v>
      </c>
      <c r="M12" s="29">
        <v>4</v>
      </c>
      <c r="N12" s="29">
        <v>5</v>
      </c>
      <c r="O12" s="29">
        <v>5</v>
      </c>
      <c r="P12" s="29">
        <v>4</v>
      </c>
      <c r="Q12" s="29" t="s">
        <v>22</v>
      </c>
      <c r="R12" s="29" t="s">
        <v>22</v>
      </c>
      <c r="S12" s="29" t="s">
        <v>22</v>
      </c>
      <c r="T12" s="29" t="s">
        <v>22</v>
      </c>
      <c r="U12" s="29" t="s">
        <v>22</v>
      </c>
      <c r="V12" s="29" t="s">
        <v>22</v>
      </c>
      <c r="W12" s="29" t="s">
        <v>22</v>
      </c>
      <c r="X12" s="29" t="s">
        <v>22</v>
      </c>
      <c r="Y12" s="29" t="s">
        <v>22</v>
      </c>
      <c r="Z12" s="65">
        <f t="shared" si="0"/>
        <v>44</v>
      </c>
      <c r="AA12" s="2" t="e">
        <f>Rezultati!#REF!</f>
        <v>#REF!</v>
      </c>
      <c r="AB12" s="2">
        <f>Rezultati!X10</f>
        <v>32.299999999999997</v>
      </c>
      <c r="AC12" s="2">
        <f t="shared" si="2"/>
        <v>12.2</v>
      </c>
      <c r="AD12" s="2">
        <f t="shared" si="3"/>
        <v>27.5</v>
      </c>
      <c r="AF12" s="93">
        <v>2</v>
      </c>
    </row>
    <row r="13" spans="1:40">
      <c r="A13" s="7">
        <v>7</v>
      </c>
      <c r="B13" s="66" t="s">
        <v>97</v>
      </c>
      <c r="C13" s="142">
        <f t="shared" si="1"/>
        <v>9.6999999999999993</v>
      </c>
      <c r="D13" s="138" t="s">
        <v>51</v>
      </c>
      <c r="E13" s="139">
        <v>16.100000000000001</v>
      </c>
      <c r="F13" s="140" t="s">
        <v>54</v>
      </c>
      <c r="G13" s="141">
        <v>29.2</v>
      </c>
      <c r="H13" s="29">
        <v>5</v>
      </c>
      <c r="I13" s="29">
        <v>4</v>
      </c>
      <c r="J13" s="29">
        <v>4</v>
      </c>
      <c r="K13" s="29">
        <v>5</v>
      </c>
      <c r="L13" s="29">
        <v>4</v>
      </c>
      <c r="M13" s="29">
        <v>7</v>
      </c>
      <c r="N13" s="29">
        <v>4</v>
      </c>
      <c r="O13" s="29">
        <v>5</v>
      </c>
      <c r="P13" s="29">
        <v>4</v>
      </c>
      <c r="Q13" s="29" t="s">
        <v>22</v>
      </c>
      <c r="R13" s="29" t="s">
        <v>22</v>
      </c>
      <c r="S13" s="29" t="s">
        <v>22</v>
      </c>
      <c r="T13" s="29" t="s">
        <v>22</v>
      </c>
      <c r="U13" s="29" t="s">
        <v>22</v>
      </c>
      <c r="V13" s="29" t="s">
        <v>22</v>
      </c>
      <c r="W13" s="29" t="s">
        <v>22</v>
      </c>
      <c r="X13" s="29" t="s">
        <v>22</v>
      </c>
      <c r="Y13" s="29" t="s">
        <v>22</v>
      </c>
      <c r="Z13" s="16">
        <f t="shared" si="0"/>
        <v>42</v>
      </c>
      <c r="AA13" s="2" t="e">
        <f>Rezultati!#REF!</f>
        <v>#REF!</v>
      </c>
      <c r="AB13" s="2">
        <f>Rezultati!X11</f>
        <v>32.4</v>
      </c>
      <c r="AC13" s="2">
        <f t="shared" si="2"/>
        <v>13.6</v>
      </c>
      <c r="AD13" s="2">
        <f t="shared" si="3"/>
        <v>28.3</v>
      </c>
      <c r="AF13" s="93">
        <v>2</v>
      </c>
    </row>
    <row r="14" spans="1:40">
      <c r="A14" s="7">
        <v>8</v>
      </c>
      <c r="B14" s="66" t="s">
        <v>113</v>
      </c>
      <c r="C14" s="142">
        <f t="shared" si="1"/>
        <v>11.5</v>
      </c>
      <c r="D14" s="138" t="s">
        <v>51</v>
      </c>
      <c r="E14" s="139">
        <v>21.6</v>
      </c>
      <c r="F14" s="140" t="s">
        <v>54</v>
      </c>
      <c r="G14" s="141">
        <v>29.4</v>
      </c>
      <c r="H14" s="29">
        <v>6</v>
      </c>
      <c r="I14" s="29">
        <v>4</v>
      </c>
      <c r="J14" s="29">
        <v>4</v>
      </c>
      <c r="K14" s="29">
        <v>5</v>
      </c>
      <c r="L14" s="29">
        <v>5</v>
      </c>
      <c r="M14" s="29">
        <v>6</v>
      </c>
      <c r="N14" s="29">
        <v>4</v>
      </c>
      <c r="O14" s="29">
        <v>6</v>
      </c>
      <c r="P14" s="29">
        <v>3</v>
      </c>
      <c r="Q14" s="29" t="s">
        <v>22</v>
      </c>
      <c r="R14" s="29" t="s">
        <v>22</v>
      </c>
      <c r="S14" s="29" t="s">
        <v>22</v>
      </c>
      <c r="T14" s="29" t="s">
        <v>22</v>
      </c>
      <c r="U14" s="29" t="s">
        <v>22</v>
      </c>
      <c r="V14" s="29" t="s">
        <v>22</v>
      </c>
      <c r="W14" s="29" t="s">
        <v>22</v>
      </c>
      <c r="X14" s="29" t="s">
        <v>22</v>
      </c>
      <c r="Y14" s="29" t="s">
        <v>22</v>
      </c>
      <c r="Z14" s="16">
        <f t="shared" si="0"/>
        <v>43</v>
      </c>
      <c r="AA14" s="2" t="e">
        <f>Rezultati!#REF!</f>
        <v>#REF!</v>
      </c>
      <c r="AB14" s="2">
        <f>Rezultati!X12</f>
        <v>34.1</v>
      </c>
      <c r="AC14" s="2">
        <f t="shared" si="2"/>
        <v>19.399999999999999</v>
      </c>
      <c r="AD14" s="2">
        <f t="shared" si="3"/>
        <v>28.5</v>
      </c>
      <c r="AF14" s="93">
        <v>8</v>
      </c>
    </row>
    <row r="15" spans="1:40">
      <c r="A15" s="7">
        <v>9</v>
      </c>
      <c r="B15" s="66" t="s">
        <v>98</v>
      </c>
      <c r="C15" s="142">
        <f t="shared" si="1"/>
        <v>9.3000000000000007</v>
      </c>
      <c r="D15" s="138" t="s">
        <v>54</v>
      </c>
      <c r="E15" s="139">
        <v>17.399999999999999</v>
      </c>
      <c r="F15" s="140" t="s">
        <v>51</v>
      </c>
      <c r="G15" s="141">
        <v>24.7</v>
      </c>
      <c r="H15" s="29">
        <v>6</v>
      </c>
      <c r="I15" s="29">
        <v>4</v>
      </c>
      <c r="J15" s="29">
        <v>4</v>
      </c>
      <c r="K15" s="29">
        <v>4</v>
      </c>
      <c r="L15" s="29">
        <v>5</v>
      </c>
      <c r="M15" s="29">
        <v>5</v>
      </c>
      <c r="N15" s="29">
        <v>6</v>
      </c>
      <c r="O15" s="29">
        <v>4</v>
      </c>
      <c r="P15" s="29">
        <v>3</v>
      </c>
      <c r="Q15" s="29" t="s">
        <v>22</v>
      </c>
      <c r="R15" s="29" t="s">
        <v>22</v>
      </c>
      <c r="S15" s="29" t="s">
        <v>22</v>
      </c>
      <c r="T15" s="29" t="s">
        <v>22</v>
      </c>
      <c r="U15" s="29" t="s">
        <v>22</v>
      </c>
      <c r="V15" s="29" t="s">
        <v>22</v>
      </c>
      <c r="W15" s="29" t="s">
        <v>22</v>
      </c>
      <c r="X15" s="29" t="s">
        <v>22</v>
      </c>
      <c r="Y15" s="29" t="s">
        <v>22</v>
      </c>
      <c r="Z15" s="16">
        <f t="shared" si="0"/>
        <v>41</v>
      </c>
      <c r="AA15" s="2" t="e">
        <f>Rezultati!#REF!</f>
        <v>#REF!</v>
      </c>
      <c r="AB15" s="2">
        <f>Rezultati!X13</f>
        <v>34.799999999999997</v>
      </c>
      <c r="AC15" s="2">
        <f t="shared" si="2"/>
        <v>15.8</v>
      </c>
      <c r="AD15" s="2">
        <f t="shared" si="3"/>
        <v>22.6</v>
      </c>
      <c r="AF15" s="93">
        <v>8</v>
      </c>
    </row>
    <row r="16" spans="1:40">
      <c r="A16" s="7">
        <v>10</v>
      </c>
      <c r="B16" s="66" t="s">
        <v>99</v>
      </c>
      <c r="C16" s="142">
        <f t="shared" si="1"/>
        <v>10</v>
      </c>
      <c r="D16" s="138" t="s">
        <v>51</v>
      </c>
      <c r="E16" s="139">
        <v>19.7</v>
      </c>
      <c r="F16" s="140" t="s">
        <v>54</v>
      </c>
      <c r="G16" s="141">
        <v>24.9</v>
      </c>
      <c r="H16" s="29">
        <v>6</v>
      </c>
      <c r="I16" s="29">
        <v>4</v>
      </c>
      <c r="J16" s="29">
        <v>3</v>
      </c>
      <c r="K16" s="29">
        <v>7</v>
      </c>
      <c r="L16" s="29">
        <v>4</v>
      </c>
      <c r="M16" s="29">
        <v>4</v>
      </c>
      <c r="N16" s="29">
        <v>4</v>
      </c>
      <c r="O16" s="29">
        <v>5</v>
      </c>
      <c r="P16" s="29">
        <v>5</v>
      </c>
      <c r="Q16" s="29" t="s">
        <v>22</v>
      </c>
      <c r="R16" s="29" t="s">
        <v>22</v>
      </c>
      <c r="S16" s="29" t="s">
        <v>22</v>
      </c>
      <c r="T16" s="29" t="s">
        <v>22</v>
      </c>
      <c r="U16" s="29" t="s">
        <v>22</v>
      </c>
      <c r="V16" s="29" t="s">
        <v>22</v>
      </c>
      <c r="W16" s="29" t="s">
        <v>22</v>
      </c>
      <c r="X16" s="29" t="s">
        <v>22</v>
      </c>
      <c r="Y16" s="29" t="s">
        <v>22</v>
      </c>
      <c r="Z16" s="16">
        <f t="shared" si="0"/>
        <v>42</v>
      </c>
      <c r="AA16" s="2" t="e">
        <f>Rezultati!#REF!</f>
        <v>#REF!</v>
      </c>
      <c r="AB16" s="2">
        <f>Rezultati!X14</f>
        <v>34.9</v>
      </c>
      <c r="AC16" s="2">
        <f t="shared" si="2"/>
        <v>17.399999999999999</v>
      </c>
      <c r="AD16" s="2">
        <f t="shared" si="3"/>
        <v>23.7</v>
      </c>
      <c r="AF16" s="93">
        <v>1</v>
      </c>
    </row>
    <row r="17" spans="1:32">
      <c r="A17" s="7">
        <v>11</v>
      </c>
      <c r="B17" s="66" t="s">
        <v>100</v>
      </c>
      <c r="C17" s="142">
        <f t="shared" si="1"/>
        <v>10.199999999999999</v>
      </c>
      <c r="D17" s="138" t="s">
        <v>54</v>
      </c>
      <c r="E17" s="139">
        <v>18.8</v>
      </c>
      <c r="F17" s="140" t="s">
        <v>51</v>
      </c>
      <c r="G17" s="141">
        <v>27.2</v>
      </c>
      <c r="H17" s="29">
        <v>7</v>
      </c>
      <c r="I17" s="29">
        <v>5</v>
      </c>
      <c r="J17" s="29">
        <v>6</v>
      </c>
      <c r="K17" s="29">
        <v>4</v>
      </c>
      <c r="L17" s="29">
        <v>4</v>
      </c>
      <c r="M17" s="29">
        <v>8</v>
      </c>
      <c r="N17" s="29">
        <v>3</v>
      </c>
      <c r="O17" s="29">
        <v>8</v>
      </c>
      <c r="P17" s="29">
        <v>5</v>
      </c>
      <c r="Q17" s="29" t="s">
        <v>22</v>
      </c>
      <c r="R17" s="29" t="s">
        <v>22</v>
      </c>
      <c r="S17" s="29" t="s">
        <v>22</v>
      </c>
      <c r="T17" s="29" t="s">
        <v>22</v>
      </c>
      <c r="U17" s="29" t="s">
        <v>22</v>
      </c>
      <c r="V17" s="29" t="s">
        <v>22</v>
      </c>
      <c r="W17" s="29" t="s">
        <v>22</v>
      </c>
      <c r="X17" s="29" t="s">
        <v>22</v>
      </c>
      <c r="Y17" s="29" t="s">
        <v>22</v>
      </c>
      <c r="Z17" s="16">
        <f t="shared" si="0"/>
        <v>50</v>
      </c>
      <c r="AA17" s="2" t="e">
        <f>Rezultati!#REF!</f>
        <v>#REF!</v>
      </c>
      <c r="AB17" s="2">
        <f>Rezultati!X15</f>
        <v>35</v>
      </c>
      <c r="AC17" s="2">
        <f t="shared" si="2"/>
        <v>17.3</v>
      </c>
      <c r="AD17" s="2">
        <f t="shared" si="3"/>
        <v>25.2</v>
      </c>
      <c r="AF17" s="93">
        <v>7</v>
      </c>
    </row>
    <row r="18" spans="1:32">
      <c r="A18" s="7">
        <v>12</v>
      </c>
      <c r="B18" s="66" t="s">
        <v>101</v>
      </c>
      <c r="C18" s="142">
        <f t="shared" si="1"/>
        <v>10.4</v>
      </c>
      <c r="D18" s="138" t="s">
        <v>51</v>
      </c>
      <c r="E18" s="139">
        <v>18.7</v>
      </c>
      <c r="F18" s="140" t="s">
        <v>54</v>
      </c>
      <c r="G18" s="141">
        <v>28.5</v>
      </c>
      <c r="H18" s="29">
        <v>6</v>
      </c>
      <c r="I18" s="29">
        <v>6</v>
      </c>
      <c r="J18" s="29">
        <v>4</v>
      </c>
      <c r="K18" s="29">
        <v>4</v>
      </c>
      <c r="L18" s="29">
        <v>7</v>
      </c>
      <c r="M18" s="29">
        <v>6</v>
      </c>
      <c r="N18" s="29">
        <v>5</v>
      </c>
      <c r="O18" s="29">
        <v>4</v>
      </c>
      <c r="P18" s="29">
        <v>6</v>
      </c>
      <c r="Q18" s="29" t="s">
        <v>22</v>
      </c>
      <c r="R18" s="29" t="s">
        <v>22</v>
      </c>
      <c r="S18" s="29" t="s">
        <v>22</v>
      </c>
      <c r="T18" s="29" t="s">
        <v>22</v>
      </c>
      <c r="U18" s="29" t="s">
        <v>22</v>
      </c>
      <c r="V18" s="29" t="s">
        <v>22</v>
      </c>
      <c r="W18" s="29" t="s">
        <v>22</v>
      </c>
      <c r="X18" s="29" t="s">
        <v>22</v>
      </c>
      <c r="Y18" s="29" t="s">
        <v>22</v>
      </c>
      <c r="Z18" s="16">
        <f t="shared" si="0"/>
        <v>48</v>
      </c>
      <c r="AA18" s="2" t="e">
        <f>Rezultati!#REF!</f>
        <v>#REF!</v>
      </c>
      <c r="AB18" s="2">
        <f>Rezultati!X16</f>
        <v>35.5</v>
      </c>
      <c r="AC18" s="2">
        <f t="shared" si="2"/>
        <v>16.3</v>
      </c>
      <c r="AD18" s="2">
        <f t="shared" si="3"/>
        <v>27.5</v>
      </c>
      <c r="AF18" s="93">
        <v>1</v>
      </c>
    </row>
    <row r="19" spans="1:32">
      <c r="A19" s="7">
        <v>13</v>
      </c>
      <c r="B19" s="66" t="s">
        <v>102</v>
      </c>
      <c r="C19" s="142">
        <f t="shared" si="1"/>
        <v>9.5</v>
      </c>
      <c r="D19" s="138" t="s">
        <v>51</v>
      </c>
      <c r="E19" s="139">
        <v>19.899999999999999</v>
      </c>
      <c r="F19" s="140" t="s">
        <v>54</v>
      </c>
      <c r="G19" s="141">
        <v>22.6</v>
      </c>
      <c r="H19" s="29">
        <v>6</v>
      </c>
      <c r="I19" s="29">
        <v>4</v>
      </c>
      <c r="J19" s="29">
        <v>5</v>
      </c>
      <c r="K19" s="29">
        <v>5</v>
      </c>
      <c r="L19" s="29">
        <v>5</v>
      </c>
      <c r="M19" s="29">
        <v>5</v>
      </c>
      <c r="N19" s="29">
        <v>4</v>
      </c>
      <c r="O19" s="29">
        <v>6</v>
      </c>
      <c r="P19" s="29">
        <v>5</v>
      </c>
      <c r="Q19" s="29" t="s">
        <v>22</v>
      </c>
      <c r="R19" s="29" t="s">
        <v>22</v>
      </c>
      <c r="S19" s="29" t="s">
        <v>22</v>
      </c>
      <c r="T19" s="29" t="s">
        <v>22</v>
      </c>
      <c r="U19" s="29" t="s">
        <v>22</v>
      </c>
      <c r="V19" s="29" t="s">
        <v>22</v>
      </c>
      <c r="W19" s="29" t="s">
        <v>22</v>
      </c>
      <c r="X19" s="29" t="s">
        <v>22</v>
      </c>
      <c r="Y19" s="29" t="s">
        <v>22</v>
      </c>
      <c r="Z19" s="16">
        <f t="shared" si="0"/>
        <v>45</v>
      </c>
      <c r="AA19" s="2" t="e">
        <f>Rezultati!#REF!</f>
        <v>#REF!</v>
      </c>
      <c r="AB19" s="2">
        <f>Rezultati!X17</f>
        <v>36.799999999999997</v>
      </c>
      <c r="AC19" s="2">
        <f t="shared" si="2"/>
        <v>17.600000000000001</v>
      </c>
      <c r="AD19" s="2">
        <f t="shared" si="3"/>
        <v>21.3</v>
      </c>
      <c r="AF19" s="167" t="s">
        <v>110</v>
      </c>
    </row>
    <row r="20" spans="1:32">
      <c r="A20" s="7">
        <v>14</v>
      </c>
      <c r="B20" s="66" t="s">
        <v>103</v>
      </c>
      <c r="C20" s="142">
        <f t="shared" si="1"/>
        <v>9.9</v>
      </c>
      <c r="D20" s="138" t="s">
        <v>54</v>
      </c>
      <c r="E20" s="139">
        <v>21.1</v>
      </c>
      <c r="F20" s="140" t="s">
        <v>51</v>
      </c>
      <c r="G20" s="141">
        <v>22.1</v>
      </c>
      <c r="H20" s="29">
        <v>7</v>
      </c>
      <c r="I20" s="29">
        <v>3</v>
      </c>
      <c r="J20" s="29">
        <v>5</v>
      </c>
      <c r="K20" s="29">
        <v>5</v>
      </c>
      <c r="L20" s="29">
        <v>4</v>
      </c>
      <c r="M20" s="29">
        <v>5</v>
      </c>
      <c r="N20" s="29">
        <v>4</v>
      </c>
      <c r="O20" s="29">
        <v>5</v>
      </c>
      <c r="P20" s="29">
        <v>3</v>
      </c>
      <c r="Q20" s="29" t="s">
        <v>22</v>
      </c>
      <c r="R20" s="29" t="s">
        <v>22</v>
      </c>
      <c r="S20" s="29" t="s">
        <v>22</v>
      </c>
      <c r="T20" s="29" t="s">
        <v>22</v>
      </c>
      <c r="U20" s="29" t="s">
        <v>22</v>
      </c>
      <c r="V20" s="29" t="s">
        <v>22</v>
      </c>
      <c r="W20" s="29" t="s">
        <v>22</v>
      </c>
      <c r="X20" s="29" t="s">
        <v>22</v>
      </c>
      <c r="Y20" s="29" t="s">
        <v>22</v>
      </c>
      <c r="Z20" s="16">
        <f t="shared" si="0"/>
        <v>41</v>
      </c>
      <c r="AA20" s="2" t="e">
        <f>Rezultati!#REF!</f>
        <v>#REF!</v>
      </c>
      <c r="AB20" s="2">
        <f>Rezultati!X18</f>
        <v>37.6</v>
      </c>
      <c r="AC20" s="2">
        <f t="shared" si="2"/>
        <v>19.7</v>
      </c>
      <c r="AD20" s="2">
        <f t="shared" si="3"/>
        <v>19.899999999999999</v>
      </c>
      <c r="AF20" s="167" t="s">
        <v>110</v>
      </c>
    </row>
    <row r="21" spans="1:32">
      <c r="A21" s="7">
        <v>15</v>
      </c>
      <c r="B21" s="66" t="s">
        <v>112</v>
      </c>
      <c r="C21" s="142">
        <f t="shared" si="1"/>
        <v>16.7</v>
      </c>
      <c r="D21" s="138" t="s">
        <v>51</v>
      </c>
      <c r="E21" s="139">
        <v>21.6</v>
      </c>
      <c r="F21" s="140" t="s">
        <v>54</v>
      </c>
      <c r="G21" s="141">
        <v>54</v>
      </c>
      <c r="H21" s="29">
        <v>5</v>
      </c>
      <c r="I21" s="29">
        <v>4</v>
      </c>
      <c r="J21" s="29">
        <v>7</v>
      </c>
      <c r="K21" s="29">
        <v>6</v>
      </c>
      <c r="L21" s="29">
        <v>7</v>
      </c>
      <c r="M21" s="29">
        <v>5</v>
      </c>
      <c r="N21" s="29">
        <v>4</v>
      </c>
      <c r="O21" s="29">
        <v>6</v>
      </c>
      <c r="P21" s="29">
        <v>4</v>
      </c>
      <c r="Q21" s="29" t="s">
        <v>22</v>
      </c>
      <c r="R21" s="29" t="s">
        <v>22</v>
      </c>
      <c r="S21" s="29" t="s">
        <v>22</v>
      </c>
      <c r="T21" s="29" t="s">
        <v>22</v>
      </c>
      <c r="U21" s="29" t="s">
        <v>22</v>
      </c>
      <c r="V21" s="29" t="s">
        <v>22</v>
      </c>
      <c r="W21" s="29" t="s">
        <v>22</v>
      </c>
      <c r="X21" s="29" t="s">
        <v>22</v>
      </c>
      <c r="Y21" s="29" t="s">
        <v>22</v>
      </c>
      <c r="Z21" s="16">
        <f t="shared" si="0"/>
        <v>48</v>
      </c>
      <c r="AA21" s="2" t="e">
        <f>Rezultati!#REF!</f>
        <v>#REF!</v>
      </c>
      <c r="AB21" s="2">
        <f>Rezultati!X19</f>
        <v>39.799999999999997</v>
      </c>
      <c r="AC21" s="2">
        <f t="shared" si="2"/>
        <v>19.399999999999999</v>
      </c>
      <c r="AD21" s="2">
        <f t="shared" si="3"/>
        <v>54.4</v>
      </c>
      <c r="AF21" s="93">
        <v>7</v>
      </c>
    </row>
    <row r="22" spans="1:32" ht="16.5" customHeight="1">
      <c r="A22" s="7">
        <v>16</v>
      </c>
      <c r="B22" s="66"/>
      <c r="C22" s="142">
        <f t="shared" si="1"/>
        <v>-1.3</v>
      </c>
      <c r="D22" s="138"/>
      <c r="E22" s="139"/>
      <c r="F22" s="140"/>
      <c r="G22" s="141"/>
      <c r="H22" s="29" t="s">
        <v>22</v>
      </c>
      <c r="I22" s="29" t="s">
        <v>22</v>
      </c>
      <c r="J22" s="29" t="s">
        <v>22</v>
      </c>
      <c r="K22" s="29" t="s">
        <v>22</v>
      </c>
      <c r="L22" s="29" t="s">
        <v>22</v>
      </c>
      <c r="M22" s="29" t="s">
        <v>22</v>
      </c>
      <c r="N22" s="29" t="s">
        <v>22</v>
      </c>
      <c r="O22" s="29" t="s">
        <v>22</v>
      </c>
      <c r="P22" s="29" t="s">
        <v>22</v>
      </c>
      <c r="Q22" s="29" t="s">
        <v>22</v>
      </c>
      <c r="R22" s="29" t="s">
        <v>22</v>
      </c>
      <c r="S22" s="29" t="s">
        <v>22</v>
      </c>
      <c r="T22" s="29" t="s">
        <v>22</v>
      </c>
      <c r="U22" s="29" t="s">
        <v>22</v>
      </c>
      <c r="V22" s="29" t="s">
        <v>22</v>
      </c>
      <c r="W22" s="29" t="s">
        <v>22</v>
      </c>
      <c r="X22" s="29" t="s">
        <v>22</v>
      </c>
      <c r="Y22" s="29" t="s">
        <v>22</v>
      </c>
      <c r="Z22" s="16">
        <f t="shared" ref="Z22:Z62" si="4">SUM(H22:Y22)</f>
        <v>0</v>
      </c>
      <c r="AA22" s="2" t="e">
        <f>Rezultati!#REF!</f>
        <v>#REF!</v>
      </c>
      <c r="AB22" s="2">
        <f>Rezultati!X20</f>
        <v>1.3</v>
      </c>
      <c r="AC22" s="2">
        <f t="shared" si="2"/>
        <v>-2.5</v>
      </c>
      <c r="AD22" s="2">
        <f t="shared" si="3"/>
        <v>-2.5</v>
      </c>
    </row>
    <row r="23" spans="1:32" hidden="1">
      <c r="A23" s="7">
        <v>17</v>
      </c>
      <c r="B23" s="66"/>
      <c r="C23" s="142">
        <f t="shared" si="1"/>
        <v>-1.3</v>
      </c>
      <c r="D23" s="138"/>
      <c r="E23" s="139"/>
      <c r="F23" s="140"/>
      <c r="G23" s="141"/>
      <c r="H23" s="29" t="s">
        <v>22</v>
      </c>
      <c r="I23" s="29" t="s">
        <v>22</v>
      </c>
      <c r="J23" s="29" t="s">
        <v>22</v>
      </c>
      <c r="K23" s="29" t="s">
        <v>22</v>
      </c>
      <c r="L23" s="29" t="s">
        <v>22</v>
      </c>
      <c r="M23" s="29" t="s">
        <v>22</v>
      </c>
      <c r="N23" s="29" t="s">
        <v>22</v>
      </c>
      <c r="O23" s="29" t="s">
        <v>22</v>
      </c>
      <c r="P23" s="29" t="s">
        <v>22</v>
      </c>
      <c r="Q23" s="29" t="s">
        <v>22</v>
      </c>
      <c r="R23" s="29" t="s">
        <v>22</v>
      </c>
      <c r="S23" s="29" t="s">
        <v>22</v>
      </c>
      <c r="T23" s="29" t="s">
        <v>22</v>
      </c>
      <c r="U23" s="29" t="s">
        <v>22</v>
      </c>
      <c r="V23" s="29" t="s">
        <v>22</v>
      </c>
      <c r="W23" s="29" t="s">
        <v>22</v>
      </c>
      <c r="X23" s="29" t="s">
        <v>22</v>
      </c>
      <c r="Y23" s="29" t="s">
        <v>22</v>
      </c>
      <c r="Z23" s="16">
        <f t="shared" si="4"/>
        <v>0</v>
      </c>
      <c r="AA23" s="2" t="e">
        <f>Rezultati!#REF!</f>
        <v>#REF!</v>
      </c>
      <c r="AB23" s="2">
        <f>Rezultati!X21</f>
        <v>1.3</v>
      </c>
      <c r="AC23" s="2">
        <f t="shared" si="2"/>
        <v>-2.5</v>
      </c>
      <c r="AD23" s="2">
        <f t="shared" si="3"/>
        <v>-2.5</v>
      </c>
    </row>
    <row r="24" spans="1:32" hidden="1">
      <c r="A24" s="7">
        <v>18</v>
      </c>
      <c r="B24" s="66"/>
      <c r="C24" s="142">
        <f t="shared" si="1"/>
        <v>-1.3</v>
      </c>
      <c r="D24" s="138"/>
      <c r="E24" s="139"/>
      <c r="F24" s="140"/>
      <c r="G24" s="141"/>
      <c r="H24" s="29" t="s">
        <v>22</v>
      </c>
      <c r="I24" s="29" t="s">
        <v>22</v>
      </c>
      <c r="J24" s="29" t="s">
        <v>22</v>
      </c>
      <c r="K24" s="29" t="s">
        <v>22</v>
      </c>
      <c r="L24" s="29" t="s">
        <v>22</v>
      </c>
      <c r="M24" s="29" t="s">
        <v>22</v>
      </c>
      <c r="N24" s="29" t="s">
        <v>22</v>
      </c>
      <c r="O24" s="29" t="s">
        <v>22</v>
      </c>
      <c r="P24" s="29" t="s">
        <v>22</v>
      </c>
      <c r="Q24" s="29" t="s">
        <v>22</v>
      </c>
      <c r="R24" s="29" t="s">
        <v>22</v>
      </c>
      <c r="S24" s="29" t="s">
        <v>22</v>
      </c>
      <c r="T24" s="29" t="s">
        <v>22</v>
      </c>
      <c r="U24" s="29" t="s">
        <v>22</v>
      </c>
      <c r="V24" s="29" t="s">
        <v>22</v>
      </c>
      <c r="W24" s="29" t="s">
        <v>22</v>
      </c>
      <c r="X24" s="29" t="s">
        <v>22</v>
      </c>
      <c r="Y24" s="29" t="s">
        <v>22</v>
      </c>
      <c r="Z24" s="16">
        <f t="shared" si="4"/>
        <v>0</v>
      </c>
      <c r="AA24" s="2" t="e">
        <f>Rezultati!#REF!</f>
        <v>#REF!</v>
      </c>
      <c r="AB24" s="2">
        <f>Rezultati!X22</f>
        <v>1.3</v>
      </c>
      <c r="AC24" s="2">
        <f t="shared" si="2"/>
        <v>-2.5</v>
      </c>
      <c r="AD24" s="2">
        <f t="shared" si="3"/>
        <v>-2.5</v>
      </c>
    </row>
    <row r="25" spans="1:32" hidden="1">
      <c r="A25" s="7">
        <v>19</v>
      </c>
      <c r="B25" s="66"/>
      <c r="C25" s="142">
        <f t="shared" si="1"/>
        <v>-1.3</v>
      </c>
      <c r="D25" s="138"/>
      <c r="E25" s="139"/>
      <c r="F25" s="140"/>
      <c r="G25" s="141"/>
      <c r="H25" s="29" t="s">
        <v>22</v>
      </c>
      <c r="I25" s="29" t="s">
        <v>22</v>
      </c>
      <c r="J25" s="29" t="s">
        <v>22</v>
      </c>
      <c r="K25" s="29" t="s">
        <v>22</v>
      </c>
      <c r="L25" s="29" t="s">
        <v>22</v>
      </c>
      <c r="M25" s="29" t="s">
        <v>22</v>
      </c>
      <c r="N25" s="29" t="s">
        <v>22</v>
      </c>
      <c r="O25" s="29" t="s">
        <v>22</v>
      </c>
      <c r="P25" s="29" t="s">
        <v>22</v>
      </c>
      <c r="Q25" s="29" t="s">
        <v>22</v>
      </c>
      <c r="R25" s="29" t="s">
        <v>22</v>
      </c>
      <c r="S25" s="29" t="s">
        <v>22</v>
      </c>
      <c r="T25" s="29" t="s">
        <v>22</v>
      </c>
      <c r="U25" s="29" t="s">
        <v>22</v>
      </c>
      <c r="V25" s="29" t="s">
        <v>22</v>
      </c>
      <c r="W25" s="29" t="s">
        <v>22</v>
      </c>
      <c r="X25" s="29" t="s">
        <v>22</v>
      </c>
      <c r="Y25" s="29" t="s">
        <v>22</v>
      </c>
      <c r="Z25" s="16">
        <f t="shared" si="4"/>
        <v>0</v>
      </c>
      <c r="AA25" s="2" t="e">
        <f>Rezultati!#REF!</f>
        <v>#REF!</v>
      </c>
      <c r="AB25" s="2">
        <f>Rezultati!X23</f>
        <v>1.3</v>
      </c>
      <c r="AC25" s="2">
        <f t="shared" si="2"/>
        <v>-2.5</v>
      </c>
      <c r="AD25" s="2">
        <f t="shared" si="3"/>
        <v>-2.5</v>
      </c>
    </row>
    <row r="26" spans="1:32" hidden="1">
      <c r="A26" s="7">
        <v>20</v>
      </c>
      <c r="B26" s="66"/>
      <c r="C26" s="142">
        <f t="shared" si="1"/>
        <v>-1.3</v>
      </c>
      <c r="D26" s="138"/>
      <c r="E26" s="139"/>
      <c r="F26" s="140"/>
      <c r="G26" s="141"/>
      <c r="H26" s="29" t="s">
        <v>22</v>
      </c>
      <c r="I26" s="29" t="s">
        <v>22</v>
      </c>
      <c r="J26" s="29" t="s">
        <v>22</v>
      </c>
      <c r="K26" s="29" t="s">
        <v>22</v>
      </c>
      <c r="L26" s="29" t="s">
        <v>22</v>
      </c>
      <c r="M26" s="29" t="s">
        <v>22</v>
      </c>
      <c r="N26" s="29" t="s">
        <v>22</v>
      </c>
      <c r="O26" s="29" t="s">
        <v>22</v>
      </c>
      <c r="P26" s="29" t="s">
        <v>22</v>
      </c>
      <c r="Q26" s="29" t="s">
        <v>22</v>
      </c>
      <c r="R26" s="29" t="s">
        <v>22</v>
      </c>
      <c r="S26" s="29" t="s">
        <v>22</v>
      </c>
      <c r="T26" s="29" t="s">
        <v>22</v>
      </c>
      <c r="U26" s="29" t="s">
        <v>22</v>
      </c>
      <c r="V26" s="29" t="s">
        <v>22</v>
      </c>
      <c r="W26" s="29" t="s">
        <v>22</v>
      </c>
      <c r="X26" s="29" t="s">
        <v>22</v>
      </c>
      <c r="Y26" s="29" t="s">
        <v>22</v>
      </c>
      <c r="Z26" s="16">
        <f t="shared" si="4"/>
        <v>0</v>
      </c>
      <c r="AA26" s="2" t="e">
        <f>Rezultati!#REF!</f>
        <v>#REF!</v>
      </c>
      <c r="AB26" s="2">
        <f>Rezultati!X24</f>
        <v>1.3</v>
      </c>
      <c r="AC26" s="2">
        <f t="shared" si="2"/>
        <v>-2.5</v>
      </c>
      <c r="AD26" s="2">
        <f t="shared" si="3"/>
        <v>-2.5</v>
      </c>
    </row>
    <row r="27" spans="1:32" hidden="1">
      <c r="A27" s="7">
        <v>21</v>
      </c>
      <c r="B27" s="66"/>
      <c r="C27" s="142">
        <f t="shared" si="1"/>
        <v>-1.3</v>
      </c>
      <c r="D27" s="138"/>
      <c r="E27" s="139"/>
      <c r="F27" s="140"/>
      <c r="G27" s="141"/>
      <c r="H27" s="29" t="s">
        <v>22</v>
      </c>
      <c r="I27" s="29" t="s">
        <v>22</v>
      </c>
      <c r="J27" s="29" t="s">
        <v>22</v>
      </c>
      <c r="K27" s="29" t="s">
        <v>22</v>
      </c>
      <c r="L27" s="29" t="s">
        <v>22</v>
      </c>
      <c r="M27" s="29" t="s">
        <v>22</v>
      </c>
      <c r="N27" s="29" t="s">
        <v>22</v>
      </c>
      <c r="O27" s="29" t="s">
        <v>22</v>
      </c>
      <c r="P27" s="29" t="s">
        <v>22</v>
      </c>
      <c r="Q27" s="29" t="s">
        <v>22</v>
      </c>
      <c r="R27" s="29" t="s">
        <v>22</v>
      </c>
      <c r="S27" s="29" t="s">
        <v>22</v>
      </c>
      <c r="T27" s="29" t="s">
        <v>22</v>
      </c>
      <c r="U27" s="29" t="s">
        <v>22</v>
      </c>
      <c r="V27" s="29" t="s">
        <v>22</v>
      </c>
      <c r="W27" s="29" t="s">
        <v>22</v>
      </c>
      <c r="X27" s="29" t="s">
        <v>22</v>
      </c>
      <c r="Y27" s="29" t="s">
        <v>22</v>
      </c>
      <c r="Z27" s="16">
        <f t="shared" si="4"/>
        <v>0</v>
      </c>
      <c r="AA27" s="2" t="e">
        <f>Rezultati!#REF!</f>
        <v>#REF!</v>
      </c>
      <c r="AB27" s="2">
        <f>Rezultati!X25</f>
        <v>1.3</v>
      </c>
      <c r="AC27" s="2">
        <f t="shared" si="2"/>
        <v>-2.5</v>
      </c>
      <c r="AD27" s="2">
        <f t="shared" si="3"/>
        <v>-2.5</v>
      </c>
    </row>
    <row r="28" spans="1:32" hidden="1">
      <c r="A28" s="7">
        <v>22</v>
      </c>
      <c r="B28" s="66"/>
      <c r="C28" s="142">
        <f t="shared" si="1"/>
        <v>-1.3</v>
      </c>
      <c r="D28" s="138"/>
      <c r="E28" s="139"/>
      <c r="F28" s="140"/>
      <c r="G28" s="141"/>
      <c r="H28" s="29" t="s">
        <v>22</v>
      </c>
      <c r="I28" s="29" t="s">
        <v>22</v>
      </c>
      <c r="J28" s="29" t="s">
        <v>22</v>
      </c>
      <c r="K28" s="29" t="s">
        <v>22</v>
      </c>
      <c r="L28" s="29" t="s">
        <v>22</v>
      </c>
      <c r="M28" s="29" t="s">
        <v>22</v>
      </c>
      <c r="N28" s="29" t="s">
        <v>22</v>
      </c>
      <c r="O28" s="29" t="s">
        <v>22</v>
      </c>
      <c r="P28" s="29" t="s">
        <v>22</v>
      </c>
      <c r="Q28" s="29" t="s">
        <v>22</v>
      </c>
      <c r="R28" s="29" t="s">
        <v>22</v>
      </c>
      <c r="S28" s="29" t="s">
        <v>22</v>
      </c>
      <c r="T28" s="29" t="s">
        <v>22</v>
      </c>
      <c r="U28" s="29" t="s">
        <v>22</v>
      </c>
      <c r="V28" s="29" t="s">
        <v>22</v>
      </c>
      <c r="W28" s="29" t="s">
        <v>22</v>
      </c>
      <c r="X28" s="29" t="s">
        <v>22</v>
      </c>
      <c r="Y28" s="29" t="s">
        <v>22</v>
      </c>
      <c r="Z28" s="16">
        <f t="shared" si="4"/>
        <v>0</v>
      </c>
      <c r="AA28" s="2" t="e">
        <f>Rezultati!#REF!</f>
        <v>#REF!</v>
      </c>
      <c r="AB28" s="2">
        <f>Rezultati!X26</f>
        <v>1.3</v>
      </c>
      <c r="AC28" s="2">
        <f t="shared" si="2"/>
        <v>-2.5</v>
      </c>
      <c r="AD28" s="2">
        <f t="shared" si="3"/>
        <v>-2.5</v>
      </c>
    </row>
    <row r="29" spans="1:32" hidden="1">
      <c r="A29" s="7">
        <v>23</v>
      </c>
      <c r="B29" s="66"/>
      <c r="C29" s="142">
        <f t="shared" si="1"/>
        <v>-1.3</v>
      </c>
      <c r="D29" s="138"/>
      <c r="E29" s="139"/>
      <c r="F29" s="140"/>
      <c r="G29" s="141"/>
      <c r="H29" s="29" t="s">
        <v>22</v>
      </c>
      <c r="I29" s="29" t="s">
        <v>22</v>
      </c>
      <c r="J29" s="29" t="s">
        <v>22</v>
      </c>
      <c r="K29" s="29" t="s">
        <v>22</v>
      </c>
      <c r="L29" s="29" t="s">
        <v>22</v>
      </c>
      <c r="M29" s="29" t="s">
        <v>22</v>
      </c>
      <c r="N29" s="29" t="s">
        <v>22</v>
      </c>
      <c r="O29" s="29" t="s">
        <v>22</v>
      </c>
      <c r="P29" s="29" t="s">
        <v>22</v>
      </c>
      <c r="Q29" s="29" t="s">
        <v>22</v>
      </c>
      <c r="R29" s="29" t="s">
        <v>22</v>
      </c>
      <c r="S29" s="29" t="s">
        <v>22</v>
      </c>
      <c r="T29" s="29" t="s">
        <v>22</v>
      </c>
      <c r="U29" s="29" t="s">
        <v>22</v>
      </c>
      <c r="V29" s="29" t="s">
        <v>22</v>
      </c>
      <c r="W29" s="29" t="s">
        <v>22</v>
      </c>
      <c r="X29" s="29" t="s">
        <v>22</v>
      </c>
      <c r="Y29" s="29" t="s">
        <v>22</v>
      </c>
      <c r="Z29" s="16">
        <f t="shared" si="4"/>
        <v>0</v>
      </c>
      <c r="AA29" s="2" t="e">
        <f>Rezultati!#REF!</f>
        <v>#REF!</v>
      </c>
      <c r="AB29" s="2">
        <f>Rezultati!X27</f>
        <v>1.3</v>
      </c>
      <c r="AC29" s="2">
        <f t="shared" si="2"/>
        <v>-2.5</v>
      </c>
      <c r="AD29" s="2">
        <f t="shared" si="3"/>
        <v>-2.5</v>
      </c>
    </row>
    <row r="30" spans="1:32" hidden="1">
      <c r="A30" s="7">
        <v>24</v>
      </c>
      <c r="B30" s="66"/>
      <c r="C30" s="142">
        <f t="shared" si="1"/>
        <v>-1.3</v>
      </c>
      <c r="D30" s="138"/>
      <c r="E30" s="139"/>
      <c r="F30" s="140"/>
      <c r="G30" s="141"/>
      <c r="H30" s="29" t="s">
        <v>22</v>
      </c>
      <c r="I30" s="29" t="s">
        <v>22</v>
      </c>
      <c r="J30" s="29" t="s">
        <v>22</v>
      </c>
      <c r="K30" s="29" t="s">
        <v>22</v>
      </c>
      <c r="L30" s="29" t="s">
        <v>22</v>
      </c>
      <c r="M30" s="29" t="s">
        <v>22</v>
      </c>
      <c r="N30" s="29" t="s">
        <v>22</v>
      </c>
      <c r="O30" s="29" t="s">
        <v>22</v>
      </c>
      <c r="P30" s="29" t="s">
        <v>22</v>
      </c>
      <c r="Q30" s="29" t="s">
        <v>22</v>
      </c>
      <c r="R30" s="29" t="s">
        <v>22</v>
      </c>
      <c r="S30" s="29" t="s">
        <v>22</v>
      </c>
      <c r="T30" s="29" t="s">
        <v>22</v>
      </c>
      <c r="U30" s="29" t="s">
        <v>22</v>
      </c>
      <c r="V30" s="29" t="s">
        <v>22</v>
      </c>
      <c r="W30" s="29" t="s">
        <v>22</v>
      </c>
      <c r="X30" s="29" t="s">
        <v>22</v>
      </c>
      <c r="Y30" s="29" t="s">
        <v>22</v>
      </c>
      <c r="Z30" s="16">
        <f t="shared" si="4"/>
        <v>0</v>
      </c>
      <c r="AA30" s="2" t="e">
        <f>Rezultati!#REF!</f>
        <v>#REF!</v>
      </c>
      <c r="AB30" s="2">
        <f>Rezultati!X28</f>
        <v>1.3</v>
      </c>
      <c r="AC30" s="2">
        <f t="shared" si="2"/>
        <v>-2.5</v>
      </c>
      <c r="AD30" s="2">
        <f t="shared" si="3"/>
        <v>-2.5</v>
      </c>
    </row>
    <row r="31" spans="1:32" hidden="1">
      <c r="A31" s="7">
        <v>25</v>
      </c>
      <c r="B31" s="66"/>
      <c r="C31" s="142">
        <f t="shared" si="1"/>
        <v>-1.3</v>
      </c>
      <c r="D31" s="138"/>
      <c r="E31" s="139"/>
      <c r="F31" s="140"/>
      <c r="G31" s="141"/>
      <c r="H31" s="29" t="s">
        <v>22</v>
      </c>
      <c r="I31" s="29" t="s">
        <v>22</v>
      </c>
      <c r="J31" s="29" t="s">
        <v>22</v>
      </c>
      <c r="K31" s="29" t="s">
        <v>22</v>
      </c>
      <c r="L31" s="29" t="s">
        <v>22</v>
      </c>
      <c r="M31" s="29" t="s">
        <v>22</v>
      </c>
      <c r="N31" s="29" t="s">
        <v>22</v>
      </c>
      <c r="O31" s="29" t="s">
        <v>22</v>
      </c>
      <c r="P31" s="29" t="s">
        <v>22</v>
      </c>
      <c r="Q31" s="29" t="s">
        <v>22</v>
      </c>
      <c r="R31" s="29" t="s">
        <v>22</v>
      </c>
      <c r="S31" s="29" t="s">
        <v>22</v>
      </c>
      <c r="T31" s="29" t="s">
        <v>22</v>
      </c>
      <c r="U31" s="29" t="s">
        <v>22</v>
      </c>
      <c r="V31" s="29" t="s">
        <v>22</v>
      </c>
      <c r="W31" s="29" t="s">
        <v>22</v>
      </c>
      <c r="X31" s="29" t="s">
        <v>22</v>
      </c>
      <c r="Y31" s="29" t="s">
        <v>22</v>
      </c>
      <c r="Z31" s="16">
        <f t="shared" si="4"/>
        <v>0</v>
      </c>
      <c r="AA31" s="2" t="e">
        <f>Rezultati!#REF!</f>
        <v>#REF!</v>
      </c>
      <c r="AB31" s="2">
        <f>Rezultati!X29</f>
        <v>1.3</v>
      </c>
      <c r="AC31" s="2">
        <f t="shared" si="2"/>
        <v>-2.5</v>
      </c>
      <c r="AD31" s="2">
        <f t="shared" si="3"/>
        <v>-2.5</v>
      </c>
    </row>
    <row r="32" spans="1:32" hidden="1">
      <c r="A32" s="7">
        <v>26</v>
      </c>
      <c r="B32" s="66"/>
      <c r="C32" s="142">
        <f t="shared" si="1"/>
        <v>-1.3</v>
      </c>
      <c r="D32" s="138"/>
      <c r="E32" s="139"/>
      <c r="F32" s="140"/>
      <c r="G32" s="141"/>
      <c r="H32" s="29" t="s">
        <v>22</v>
      </c>
      <c r="I32" s="29" t="s">
        <v>22</v>
      </c>
      <c r="J32" s="29" t="s">
        <v>22</v>
      </c>
      <c r="K32" s="29" t="s">
        <v>22</v>
      </c>
      <c r="L32" s="29" t="s">
        <v>22</v>
      </c>
      <c r="M32" s="29" t="s">
        <v>22</v>
      </c>
      <c r="N32" s="29" t="s">
        <v>22</v>
      </c>
      <c r="O32" s="29" t="s">
        <v>22</v>
      </c>
      <c r="P32" s="29" t="s">
        <v>22</v>
      </c>
      <c r="Q32" s="29" t="s">
        <v>22</v>
      </c>
      <c r="R32" s="29" t="s">
        <v>22</v>
      </c>
      <c r="S32" s="29" t="s">
        <v>22</v>
      </c>
      <c r="T32" s="29" t="s">
        <v>22</v>
      </c>
      <c r="U32" s="29" t="s">
        <v>22</v>
      </c>
      <c r="V32" s="29" t="s">
        <v>22</v>
      </c>
      <c r="W32" s="29" t="s">
        <v>22</v>
      </c>
      <c r="X32" s="29" t="s">
        <v>22</v>
      </c>
      <c r="Y32" s="29" t="s">
        <v>22</v>
      </c>
      <c r="Z32" s="16">
        <f t="shared" si="4"/>
        <v>0</v>
      </c>
      <c r="AA32" s="2" t="e">
        <f>Rezultati!#REF!</f>
        <v>#REF!</v>
      </c>
      <c r="AB32" s="2">
        <f>Rezultati!X30</f>
        <v>1.3</v>
      </c>
      <c r="AC32" s="2">
        <f t="shared" si="2"/>
        <v>-2.5</v>
      </c>
      <c r="AD32" s="2">
        <f t="shared" si="3"/>
        <v>-2.5</v>
      </c>
    </row>
    <row r="33" spans="1:30" hidden="1">
      <c r="A33" s="7">
        <v>27</v>
      </c>
      <c r="B33" s="66"/>
      <c r="C33" s="142">
        <f t="shared" si="1"/>
        <v>-1.3</v>
      </c>
      <c r="D33" s="138"/>
      <c r="E33" s="139"/>
      <c r="F33" s="140"/>
      <c r="G33" s="141"/>
      <c r="H33" s="29" t="s">
        <v>22</v>
      </c>
      <c r="I33" s="29" t="s">
        <v>22</v>
      </c>
      <c r="J33" s="29" t="s">
        <v>22</v>
      </c>
      <c r="K33" s="29" t="s">
        <v>22</v>
      </c>
      <c r="L33" s="29" t="s">
        <v>22</v>
      </c>
      <c r="M33" s="29" t="s">
        <v>22</v>
      </c>
      <c r="N33" s="29" t="s">
        <v>22</v>
      </c>
      <c r="O33" s="29" t="s">
        <v>22</v>
      </c>
      <c r="P33" s="29" t="s">
        <v>22</v>
      </c>
      <c r="Q33" s="29" t="s">
        <v>22</v>
      </c>
      <c r="R33" s="29" t="s">
        <v>22</v>
      </c>
      <c r="S33" s="29" t="s">
        <v>22</v>
      </c>
      <c r="T33" s="29" t="s">
        <v>22</v>
      </c>
      <c r="U33" s="29" t="s">
        <v>22</v>
      </c>
      <c r="V33" s="29" t="s">
        <v>22</v>
      </c>
      <c r="W33" s="29" t="s">
        <v>22</v>
      </c>
      <c r="X33" s="29" t="s">
        <v>22</v>
      </c>
      <c r="Y33" s="29" t="s">
        <v>22</v>
      </c>
      <c r="Z33" s="16">
        <f t="shared" si="4"/>
        <v>0</v>
      </c>
      <c r="AA33" s="2" t="e">
        <f>Rezultati!#REF!</f>
        <v>#REF!</v>
      </c>
      <c r="AB33" s="2">
        <f>Rezultati!X31</f>
        <v>1.3</v>
      </c>
      <c r="AC33" s="2">
        <f t="shared" si="2"/>
        <v>-2.5</v>
      </c>
      <c r="AD33" s="2">
        <f t="shared" si="3"/>
        <v>-2.5</v>
      </c>
    </row>
    <row r="34" spans="1:30" hidden="1">
      <c r="A34" s="7">
        <v>28</v>
      </c>
      <c r="B34" s="66"/>
      <c r="C34" s="142">
        <f t="shared" si="1"/>
        <v>-1.3</v>
      </c>
      <c r="D34" s="138"/>
      <c r="E34" s="139"/>
      <c r="F34" s="140"/>
      <c r="G34" s="141"/>
      <c r="H34" s="29" t="s">
        <v>22</v>
      </c>
      <c r="I34" s="29" t="s">
        <v>22</v>
      </c>
      <c r="J34" s="29" t="s">
        <v>22</v>
      </c>
      <c r="K34" s="29" t="s">
        <v>22</v>
      </c>
      <c r="L34" s="29" t="s">
        <v>22</v>
      </c>
      <c r="M34" s="29" t="s">
        <v>22</v>
      </c>
      <c r="N34" s="29" t="s">
        <v>22</v>
      </c>
      <c r="O34" s="29" t="s">
        <v>22</v>
      </c>
      <c r="P34" s="29" t="s">
        <v>22</v>
      </c>
      <c r="Q34" s="29" t="s">
        <v>22</v>
      </c>
      <c r="R34" s="29" t="s">
        <v>22</v>
      </c>
      <c r="S34" s="29" t="s">
        <v>22</v>
      </c>
      <c r="T34" s="29" t="s">
        <v>22</v>
      </c>
      <c r="U34" s="29" t="s">
        <v>22</v>
      </c>
      <c r="V34" s="29" t="s">
        <v>22</v>
      </c>
      <c r="W34" s="29" t="s">
        <v>22</v>
      </c>
      <c r="X34" s="29" t="s">
        <v>22</v>
      </c>
      <c r="Y34" s="29" t="s">
        <v>22</v>
      </c>
      <c r="Z34" s="16">
        <f t="shared" si="4"/>
        <v>0</v>
      </c>
      <c r="AA34" s="2" t="e">
        <f>Rezultati!#REF!</f>
        <v>#REF!</v>
      </c>
      <c r="AB34" s="2">
        <f>Rezultati!X32</f>
        <v>1.3</v>
      </c>
      <c r="AC34" s="2">
        <f t="shared" si="2"/>
        <v>-2.5</v>
      </c>
      <c r="AD34" s="2">
        <f t="shared" si="3"/>
        <v>-2.5</v>
      </c>
    </row>
    <row r="35" spans="1:30" hidden="1">
      <c r="A35" s="7">
        <v>29</v>
      </c>
      <c r="B35" s="66"/>
      <c r="C35" s="142">
        <f t="shared" si="1"/>
        <v>-1.3</v>
      </c>
      <c r="D35" s="138"/>
      <c r="E35" s="139"/>
      <c r="F35" s="140"/>
      <c r="G35" s="141"/>
      <c r="H35" s="29" t="s">
        <v>22</v>
      </c>
      <c r="I35" s="29" t="s">
        <v>22</v>
      </c>
      <c r="J35" s="29" t="s">
        <v>22</v>
      </c>
      <c r="K35" s="29" t="s">
        <v>22</v>
      </c>
      <c r="L35" s="29" t="s">
        <v>22</v>
      </c>
      <c r="M35" s="29" t="s">
        <v>22</v>
      </c>
      <c r="N35" s="29" t="s">
        <v>22</v>
      </c>
      <c r="O35" s="29" t="s">
        <v>22</v>
      </c>
      <c r="P35" s="29" t="s">
        <v>22</v>
      </c>
      <c r="Q35" s="29" t="s">
        <v>22</v>
      </c>
      <c r="R35" s="29" t="s">
        <v>22</v>
      </c>
      <c r="S35" s="29" t="s">
        <v>22</v>
      </c>
      <c r="T35" s="29" t="s">
        <v>22</v>
      </c>
      <c r="U35" s="29" t="s">
        <v>22</v>
      </c>
      <c r="V35" s="29" t="s">
        <v>22</v>
      </c>
      <c r="W35" s="29" t="s">
        <v>22</v>
      </c>
      <c r="X35" s="29" t="s">
        <v>22</v>
      </c>
      <c r="Y35" s="29" t="s">
        <v>22</v>
      </c>
      <c r="Z35" s="16">
        <f t="shared" si="4"/>
        <v>0</v>
      </c>
      <c r="AA35" s="2" t="e">
        <f>Rezultati!#REF!</f>
        <v>#REF!</v>
      </c>
      <c r="AB35" s="2">
        <f>Rezultati!X33</f>
        <v>1.3</v>
      </c>
      <c r="AC35" s="2">
        <f t="shared" si="2"/>
        <v>-2.5</v>
      </c>
      <c r="AD35" s="2">
        <f t="shared" si="3"/>
        <v>-2.5</v>
      </c>
    </row>
    <row r="36" spans="1:30" hidden="1">
      <c r="A36" s="7">
        <v>30</v>
      </c>
      <c r="B36" s="66"/>
      <c r="C36" s="142">
        <f t="shared" si="1"/>
        <v>-1.3</v>
      </c>
      <c r="D36" s="138"/>
      <c r="E36" s="139"/>
      <c r="F36" s="140"/>
      <c r="G36" s="141"/>
      <c r="H36" s="29" t="s">
        <v>22</v>
      </c>
      <c r="I36" s="29" t="s">
        <v>22</v>
      </c>
      <c r="J36" s="29" t="s">
        <v>22</v>
      </c>
      <c r="K36" s="29" t="s">
        <v>22</v>
      </c>
      <c r="L36" s="29" t="s">
        <v>22</v>
      </c>
      <c r="M36" s="29" t="s">
        <v>22</v>
      </c>
      <c r="N36" s="29" t="s">
        <v>22</v>
      </c>
      <c r="O36" s="29" t="s">
        <v>22</v>
      </c>
      <c r="P36" s="29" t="s">
        <v>22</v>
      </c>
      <c r="Q36" s="29" t="s">
        <v>22</v>
      </c>
      <c r="R36" s="29" t="s">
        <v>22</v>
      </c>
      <c r="S36" s="29" t="s">
        <v>22</v>
      </c>
      <c r="T36" s="29" t="s">
        <v>22</v>
      </c>
      <c r="U36" s="29" t="s">
        <v>22</v>
      </c>
      <c r="V36" s="29" t="s">
        <v>22</v>
      </c>
      <c r="W36" s="29" t="s">
        <v>22</v>
      </c>
      <c r="X36" s="29" t="s">
        <v>22</v>
      </c>
      <c r="Y36" s="29" t="s">
        <v>22</v>
      </c>
      <c r="Z36" s="16">
        <f t="shared" si="4"/>
        <v>0</v>
      </c>
      <c r="AA36" s="2" t="e">
        <f>Rezultati!#REF!</f>
        <v>#REF!</v>
      </c>
      <c r="AB36" s="2">
        <f>Rezultati!X34</f>
        <v>1.3</v>
      </c>
      <c r="AC36" s="2">
        <f t="shared" si="2"/>
        <v>-2.5</v>
      </c>
      <c r="AD36" s="2">
        <f t="shared" si="3"/>
        <v>-2.5</v>
      </c>
    </row>
    <row r="37" spans="1:30" hidden="1">
      <c r="A37" s="7">
        <v>31</v>
      </c>
      <c r="B37" s="66"/>
      <c r="C37" s="142">
        <f t="shared" si="1"/>
        <v>-1.3</v>
      </c>
      <c r="D37" s="138"/>
      <c r="E37" s="139"/>
      <c r="F37" s="140"/>
      <c r="G37" s="141"/>
      <c r="H37" s="29" t="s">
        <v>22</v>
      </c>
      <c r="I37" s="29" t="s">
        <v>22</v>
      </c>
      <c r="J37" s="29" t="s">
        <v>22</v>
      </c>
      <c r="K37" s="29" t="s">
        <v>22</v>
      </c>
      <c r="L37" s="29" t="s">
        <v>22</v>
      </c>
      <c r="M37" s="29" t="s">
        <v>22</v>
      </c>
      <c r="N37" s="29" t="s">
        <v>22</v>
      </c>
      <c r="O37" s="29" t="s">
        <v>22</v>
      </c>
      <c r="P37" s="29" t="s">
        <v>22</v>
      </c>
      <c r="Q37" s="29" t="s">
        <v>22</v>
      </c>
      <c r="R37" s="29" t="s">
        <v>22</v>
      </c>
      <c r="S37" s="29" t="s">
        <v>22</v>
      </c>
      <c r="T37" s="29" t="s">
        <v>22</v>
      </c>
      <c r="U37" s="29" t="s">
        <v>22</v>
      </c>
      <c r="V37" s="29" t="s">
        <v>22</v>
      </c>
      <c r="W37" s="29" t="s">
        <v>22</v>
      </c>
      <c r="X37" s="29" t="s">
        <v>22</v>
      </c>
      <c r="Y37" s="29" t="s">
        <v>22</v>
      </c>
      <c r="Z37" s="16">
        <f t="shared" si="4"/>
        <v>0</v>
      </c>
      <c r="AA37" s="2" t="e">
        <f>Rezultati!#REF!</f>
        <v>#REF!</v>
      </c>
      <c r="AB37" s="2">
        <f>Rezultati!X35</f>
        <v>1.3</v>
      </c>
      <c r="AC37" s="2">
        <f t="shared" si="2"/>
        <v>-2.5</v>
      </c>
      <c r="AD37" s="2">
        <f t="shared" si="3"/>
        <v>-2.5</v>
      </c>
    </row>
    <row r="38" spans="1:30" hidden="1">
      <c r="A38" s="7">
        <v>32</v>
      </c>
      <c r="B38" s="66"/>
      <c r="C38" s="142">
        <f t="shared" si="1"/>
        <v>-1.3</v>
      </c>
      <c r="D38" s="138"/>
      <c r="E38" s="139"/>
      <c r="F38" s="140"/>
      <c r="G38" s="141"/>
      <c r="H38" s="29" t="s">
        <v>22</v>
      </c>
      <c r="I38" s="29" t="s">
        <v>22</v>
      </c>
      <c r="J38" s="29" t="s">
        <v>22</v>
      </c>
      <c r="K38" s="29" t="s">
        <v>22</v>
      </c>
      <c r="L38" s="29" t="s">
        <v>22</v>
      </c>
      <c r="M38" s="29" t="s">
        <v>22</v>
      </c>
      <c r="N38" s="29" t="s">
        <v>22</v>
      </c>
      <c r="O38" s="29" t="s">
        <v>22</v>
      </c>
      <c r="P38" s="29" t="s">
        <v>22</v>
      </c>
      <c r="Q38" s="29" t="s">
        <v>22</v>
      </c>
      <c r="R38" s="29" t="s">
        <v>22</v>
      </c>
      <c r="S38" s="29" t="s">
        <v>22</v>
      </c>
      <c r="T38" s="29" t="s">
        <v>22</v>
      </c>
      <c r="U38" s="29" t="s">
        <v>22</v>
      </c>
      <c r="V38" s="29" t="s">
        <v>22</v>
      </c>
      <c r="W38" s="29" t="s">
        <v>22</v>
      </c>
      <c r="X38" s="29" t="s">
        <v>22</v>
      </c>
      <c r="Y38" s="29" t="s">
        <v>22</v>
      </c>
      <c r="Z38" s="16">
        <f t="shared" si="4"/>
        <v>0</v>
      </c>
      <c r="AA38" s="2" t="e">
        <f>Rezultati!#REF!</f>
        <v>#REF!</v>
      </c>
      <c r="AB38" s="2">
        <f>Rezultati!X36</f>
        <v>1.3</v>
      </c>
      <c r="AC38" s="2">
        <f t="shared" si="2"/>
        <v>-2.5</v>
      </c>
      <c r="AD38" s="2">
        <f t="shared" si="3"/>
        <v>-2.5</v>
      </c>
    </row>
    <row r="39" spans="1:30" hidden="1">
      <c r="A39" s="7">
        <v>33</v>
      </c>
      <c r="B39" s="67"/>
      <c r="C39" s="142">
        <f t="shared" si="1"/>
        <v>-1.3</v>
      </c>
      <c r="D39" s="138"/>
      <c r="E39" s="139"/>
      <c r="F39" s="140"/>
      <c r="G39" s="141"/>
      <c r="H39" s="29" t="s">
        <v>22</v>
      </c>
      <c r="I39" s="29" t="s">
        <v>22</v>
      </c>
      <c r="J39" s="29" t="s">
        <v>22</v>
      </c>
      <c r="K39" s="29" t="s">
        <v>22</v>
      </c>
      <c r="L39" s="29" t="s">
        <v>22</v>
      </c>
      <c r="M39" s="29" t="s">
        <v>22</v>
      </c>
      <c r="N39" s="29" t="s">
        <v>22</v>
      </c>
      <c r="O39" s="29" t="s">
        <v>22</v>
      </c>
      <c r="P39" s="29" t="s">
        <v>22</v>
      </c>
      <c r="Q39" s="29" t="s">
        <v>22</v>
      </c>
      <c r="R39" s="29" t="s">
        <v>22</v>
      </c>
      <c r="S39" s="29" t="s">
        <v>22</v>
      </c>
      <c r="T39" s="29" t="s">
        <v>22</v>
      </c>
      <c r="U39" s="29" t="s">
        <v>22</v>
      </c>
      <c r="V39" s="29" t="s">
        <v>22</v>
      </c>
      <c r="W39" s="29" t="s">
        <v>22</v>
      </c>
      <c r="X39" s="29" t="s">
        <v>22</v>
      </c>
      <c r="Y39" s="29" t="s">
        <v>22</v>
      </c>
      <c r="Z39" s="16">
        <f t="shared" si="4"/>
        <v>0</v>
      </c>
      <c r="AA39" s="2" t="e">
        <f>Rezultati!#REF!</f>
        <v>#REF!</v>
      </c>
      <c r="AB39" s="2">
        <f>Rezultati!X37</f>
        <v>1.3</v>
      </c>
      <c r="AC39" s="2">
        <f t="shared" si="2"/>
        <v>-2.5</v>
      </c>
      <c r="AD39" s="2">
        <f t="shared" si="3"/>
        <v>-2.5</v>
      </c>
    </row>
    <row r="40" spans="1:30" hidden="1">
      <c r="A40" s="7">
        <v>34</v>
      </c>
      <c r="B40" s="66"/>
      <c r="C40" s="142">
        <f t="shared" si="1"/>
        <v>-1.3</v>
      </c>
      <c r="D40" s="138"/>
      <c r="E40" s="139"/>
      <c r="F40" s="140"/>
      <c r="G40" s="141"/>
      <c r="H40" s="29" t="s">
        <v>22</v>
      </c>
      <c r="I40" s="29" t="s">
        <v>22</v>
      </c>
      <c r="J40" s="29" t="s">
        <v>22</v>
      </c>
      <c r="K40" s="29" t="s">
        <v>22</v>
      </c>
      <c r="L40" s="29" t="s">
        <v>22</v>
      </c>
      <c r="M40" s="29" t="s">
        <v>22</v>
      </c>
      <c r="N40" s="29" t="s">
        <v>22</v>
      </c>
      <c r="O40" s="29" t="s">
        <v>22</v>
      </c>
      <c r="P40" s="29" t="s">
        <v>22</v>
      </c>
      <c r="Q40" s="29" t="s">
        <v>22</v>
      </c>
      <c r="R40" s="29" t="s">
        <v>22</v>
      </c>
      <c r="S40" s="29" t="s">
        <v>22</v>
      </c>
      <c r="T40" s="29" t="s">
        <v>22</v>
      </c>
      <c r="U40" s="29" t="s">
        <v>22</v>
      </c>
      <c r="V40" s="29" t="s">
        <v>22</v>
      </c>
      <c r="W40" s="29" t="s">
        <v>22</v>
      </c>
      <c r="X40" s="29" t="s">
        <v>22</v>
      </c>
      <c r="Y40" s="29" t="s">
        <v>22</v>
      </c>
      <c r="Z40" s="16">
        <f t="shared" si="4"/>
        <v>0</v>
      </c>
      <c r="AA40" s="2" t="e">
        <f>Rezultati!#REF!</f>
        <v>#REF!</v>
      </c>
      <c r="AB40" s="2">
        <f>Rezultati!X38</f>
        <v>1.3</v>
      </c>
      <c r="AC40" s="2">
        <f t="shared" si="2"/>
        <v>-2.5</v>
      </c>
      <c r="AD40" s="2">
        <f t="shared" si="3"/>
        <v>-2.5</v>
      </c>
    </row>
    <row r="41" spans="1:30" hidden="1">
      <c r="A41" s="7">
        <v>35</v>
      </c>
      <c r="B41" s="66"/>
      <c r="C41" s="142">
        <f t="shared" si="1"/>
        <v>-1.3</v>
      </c>
      <c r="D41" s="138"/>
      <c r="E41" s="139"/>
      <c r="F41" s="140"/>
      <c r="G41" s="141"/>
      <c r="H41" s="29" t="s">
        <v>22</v>
      </c>
      <c r="I41" s="29" t="s">
        <v>22</v>
      </c>
      <c r="J41" s="29" t="s">
        <v>22</v>
      </c>
      <c r="K41" s="29" t="s">
        <v>22</v>
      </c>
      <c r="L41" s="29" t="s">
        <v>22</v>
      </c>
      <c r="M41" s="29" t="s">
        <v>22</v>
      </c>
      <c r="N41" s="29" t="s">
        <v>22</v>
      </c>
      <c r="O41" s="29" t="s">
        <v>22</v>
      </c>
      <c r="P41" s="29" t="s">
        <v>22</v>
      </c>
      <c r="Q41" s="29" t="s">
        <v>22</v>
      </c>
      <c r="R41" s="29" t="s">
        <v>22</v>
      </c>
      <c r="S41" s="29" t="s">
        <v>22</v>
      </c>
      <c r="T41" s="29" t="s">
        <v>22</v>
      </c>
      <c r="U41" s="29" t="s">
        <v>22</v>
      </c>
      <c r="V41" s="29" t="s">
        <v>22</v>
      </c>
      <c r="W41" s="29" t="s">
        <v>22</v>
      </c>
      <c r="X41" s="29" t="s">
        <v>22</v>
      </c>
      <c r="Y41" s="29" t="s">
        <v>22</v>
      </c>
      <c r="Z41" s="16">
        <f t="shared" ref="Z41:Z47" si="5">SUM(H41:Y41)</f>
        <v>0</v>
      </c>
      <c r="AA41" s="2" t="e">
        <f>Rezultati!#REF!</f>
        <v>#REF!</v>
      </c>
      <c r="AB41" s="2">
        <f>Rezultati!X39</f>
        <v>1.3</v>
      </c>
      <c r="AC41" s="2">
        <f t="shared" si="2"/>
        <v>-2.5</v>
      </c>
      <c r="AD41" s="2">
        <f t="shared" si="3"/>
        <v>-2.5</v>
      </c>
    </row>
    <row r="42" spans="1:30" hidden="1">
      <c r="A42" s="7">
        <v>36</v>
      </c>
      <c r="B42" s="66"/>
      <c r="C42" s="142"/>
      <c r="D42" s="131"/>
      <c r="E42" s="134">
        <v>10.8</v>
      </c>
      <c r="F42" s="108"/>
      <c r="G42" s="133">
        <v>12</v>
      </c>
      <c r="H42" s="29" t="s">
        <v>22</v>
      </c>
      <c r="I42" s="29" t="s">
        <v>22</v>
      </c>
      <c r="J42" s="29" t="s">
        <v>22</v>
      </c>
      <c r="K42" s="29" t="s">
        <v>22</v>
      </c>
      <c r="L42" s="29" t="s">
        <v>22</v>
      </c>
      <c r="M42" s="29" t="s">
        <v>22</v>
      </c>
      <c r="N42" s="29" t="s">
        <v>22</v>
      </c>
      <c r="O42" s="29" t="s">
        <v>22</v>
      </c>
      <c r="P42" s="29" t="s">
        <v>22</v>
      </c>
      <c r="Q42" s="29" t="s">
        <v>22</v>
      </c>
      <c r="R42" s="29" t="s">
        <v>22</v>
      </c>
      <c r="S42" s="29" t="s">
        <v>22</v>
      </c>
      <c r="T42" s="29" t="s">
        <v>22</v>
      </c>
      <c r="U42" s="29" t="s">
        <v>22</v>
      </c>
      <c r="V42" s="29" t="s">
        <v>22</v>
      </c>
      <c r="W42" s="29" t="s">
        <v>22</v>
      </c>
      <c r="X42" s="29" t="s">
        <v>22</v>
      </c>
      <c r="Y42" s="29" t="s">
        <v>22</v>
      </c>
      <c r="Z42" s="70">
        <f t="shared" si="5"/>
        <v>0</v>
      </c>
      <c r="AA42" s="2" t="e">
        <f>Rezultati!#REF!</f>
        <v>#REF!</v>
      </c>
      <c r="AB42" s="2">
        <f>Rezultati!X40</f>
        <v>0</v>
      </c>
      <c r="AC42" s="2">
        <f t="shared" si="2"/>
        <v>8.9</v>
      </c>
      <c r="AD42" s="2">
        <f t="shared" si="3"/>
        <v>10.1</v>
      </c>
    </row>
    <row r="43" spans="1:30" hidden="1">
      <c r="A43" s="7">
        <v>37</v>
      </c>
      <c r="B43" s="66"/>
      <c r="C43" s="142"/>
      <c r="D43" s="131"/>
      <c r="E43" s="134">
        <v>10.8</v>
      </c>
      <c r="F43" s="108"/>
      <c r="G43" s="133">
        <v>12</v>
      </c>
      <c r="H43" s="29" t="s">
        <v>22</v>
      </c>
      <c r="I43" s="29" t="s">
        <v>22</v>
      </c>
      <c r="J43" s="29" t="s">
        <v>22</v>
      </c>
      <c r="K43" s="29" t="s">
        <v>22</v>
      </c>
      <c r="L43" s="29" t="s">
        <v>22</v>
      </c>
      <c r="M43" s="29" t="s">
        <v>22</v>
      </c>
      <c r="N43" s="29" t="s">
        <v>22</v>
      </c>
      <c r="O43" s="29" t="s">
        <v>22</v>
      </c>
      <c r="P43" s="29" t="s">
        <v>22</v>
      </c>
      <c r="Q43" s="29" t="s">
        <v>22</v>
      </c>
      <c r="R43" s="29" t="s">
        <v>22</v>
      </c>
      <c r="S43" s="29" t="s">
        <v>22</v>
      </c>
      <c r="T43" s="29" t="s">
        <v>22</v>
      </c>
      <c r="U43" s="29" t="s">
        <v>22</v>
      </c>
      <c r="V43" s="29" t="s">
        <v>22</v>
      </c>
      <c r="W43" s="29" t="s">
        <v>22</v>
      </c>
      <c r="X43" s="29" t="s">
        <v>22</v>
      </c>
      <c r="Y43" s="29" t="s">
        <v>22</v>
      </c>
      <c r="Z43" s="16">
        <f t="shared" si="5"/>
        <v>0</v>
      </c>
      <c r="AA43" s="2" t="e">
        <f>Rezultati!#REF!</f>
        <v>#REF!</v>
      </c>
      <c r="AB43" s="2">
        <f>Rezultati!X41</f>
        <v>0</v>
      </c>
      <c r="AC43" s="2">
        <f t="shared" si="2"/>
        <v>8.9</v>
      </c>
      <c r="AD43" s="2">
        <f t="shared" si="3"/>
        <v>10.1</v>
      </c>
    </row>
    <row r="44" spans="1:30" hidden="1">
      <c r="A44" s="7">
        <v>38</v>
      </c>
      <c r="B44" s="66"/>
      <c r="C44" s="142"/>
      <c r="D44" s="131"/>
      <c r="E44" s="134">
        <v>10.8</v>
      </c>
      <c r="F44" s="108"/>
      <c r="G44" s="133">
        <v>12</v>
      </c>
      <c r="H44" s="29" t="s">
        <v>22</v>
      </c>
      <c r="I44" s="29" t="s">
        <v>22</v>
      </c>
      <c r="J44" s="29" t="s">
        <v>22</v>
      </c>
      <c r="K44" s="29" t="s">
        <v>22</v>
      </c>
      <c r="L44" s="29" t="s">
        <v>22</v>
      </c>
      <c r="M44" s="29" t="s">
        <v>22</v>
      </c>
      <c r="N44" s="29" t="s">
        <v>22</v>
      </c>
      <c r="O44" s="29" t="s">
        <v>22</v>
      </c>
      <c r="P44" s="29" t="s">
        <v>22</v>
      </c>
      <c r="Q44" s="29" t="s">
        <v>22</v>
      </c>
      <c r="R44" s="29" t="s">
        <v>22</v>
      </c>
      <c r="S44" s="29" t="s">
        <v>22</v>
      </c>
      <c r="T44" s="29" t="s">
        <v>22</v>
      </c>
      <c r="U44" s="29" t="s">
        <v>22</v>
      </c>
      <c r="V44" s="29" t="s">
        <v>22</v>
      </c>
      <c r="W44" s="29" t="s">
        <v>22</v>
      </c>
      <c r="X44" s="29" t="s">
        <v>22</v>
      </c>
      <c r="Y44" s="29" t="s">
        <v>22</v>
      </c>
      <c r="Z44" s="16">
        <f t="shared" si="5"/>
        <v>0</v>
      </c>
      <c r="AA44" s="2" t="e">
        <f>Rezultati!#REF!</f>
        <v>#REF!</v>
      </c>
      <c r="AB44" s="2">
        <f>Rezultati!X42</f>
        <v>0</v>
      </c>
      <c r="AC44" s="2">
        <f t="shared" si="2"/>
        <v>8.9</v>
      </c>
      <c r="AD44" s="2">
        <f t="shared" si="3"/>
        <v>10.1</v>
      </c>
    </row>
    <row r="45" spans="1:30" hidden="1">
      <c r="A45" s="7">
        <v>39</v>
      </c>
      <c r="B45" s="66"/>
      <c r="C45" s="142"/>
      <c r="D45" s="131"/>
      <c r="E45" s="134">
        <v>10.8</v>
      </c>
      <c r="F45" s="108"/>
      <c r="G45" s="133">
        <v>12</v>
      </c>
      <c r="H45" s="29" t="s">
        <v>22</v>
      </c>
      <c r="I45" s="29" t="s">
        <v>22</v>
      </c>
      <c r="J45" s="29" t="s">
        <v>22</v>
      </c>
      <c r="K45" s="29" t="s">
        <v>22</v>
      </c>
      <c r="L45" s="29" t="s">
        <v>22</v>
      </c>
      <c r="M45" s="29" t="s">
        <v>22</v>
      </c>
      <c r="N45" s="29" t="s">
        <v>22</v>
      </c>
      <c r="O45" s="29" t="s">
        <v>22</v>
      </c>
      <c r="P45" s="29" t="s">
        <v>22</v>
      </c>
      <c r="Q45" s="29" t="s">
        <v>22</v>
      </c>
      <c r="R45" s="29" t="s">
        <v>22</v>
      </c>
      <c r="S45" s="29" t="s">
        <v>22</v>
      </c>
      <c r="T45" s="29" t="s">
        <v>22</v>
      </c>
      <c r="U45" s="29" t="s">
        <v>22</v>
      </c>
      <c r="V45" s="29" t="s">
        <v>22</v>
      </c>
      <c r="W45" s="29" t="s">
        <v>22</v>
      </c>
      <c r="X45" s="29" t="s">
        <v>22</v>
      </c>
      <c r="Y45" s="29" t="s">
        <v>22</v>
      </c>
      <c r="Z45" s="16">
        <f t="shared" si="5"/>
        <v>0</v>
      </c>
      <c r="AA45" s="2" t="e">
        <f>Rezultati!#REF!</f>
        <v>#REF!</v>
      </c>
      <c r="AB45" s="2">
        <f>Rezultati!X43</f>
        <v>0</v>
      </c>
      <c r="AC45" s="2">
        <f t="shared" si="2"/>
        <v>8.9</v>
      </c>
      <c r="AD45" s="2">
        <f t="shared" si="3"/>
        <v>10.1</v>
      </c>
    </row>
    <row r="46" spans="1:30" hidden="1">
      <c r="A46" s="7">
        <v>40</v>
      </c>
      <c r="B46" s="66"/>
      <c r="C46" s="142"/>
      <c r="D46" s="131"/>
      <c r="E46" s="134">
        <v>10.8</v>
      </c>
      <c r="F46" s="108"/>
      <c r="G46" s="133">
        <v>12</v>
      </c>
      <c r="H46" s="29" t="s">
        <v>22</v>
      </c>
      <c r="I46" s="29" t="s">
        <v>22</v>
      </c>
      <c r="J46" s="29" t="s">
        <v>22</v>
      </c>
      <c r="K46" s="29" t="s">
        <v>22</v>
      </c>
      <c r="L46" s="29" t="s">
        <v>22</v>
      </c>
      <c r="M46" s="29" t="s">
        <v>22</v>
      </c>
      <c r="N46" s="29" t="s">
        <v>22</v>
      </c>
      <c r="O46" s="29" t="s">
        <v>22</v>
      </c>
      <c r="P46" s="29" t="s">
        <v>22</v>
      </c>
      <c r="Q46" s="29" t="s">
        <v>22</v>
      </c>
      <c r="R46" s="29" t="s">
        <v>22</v>
      </c>
      <c r="S46" s="29" t="s">
        <v>22</v>
      </c>
      <c r="T46" s="29" t="s">
        <v>22</v>
      </c>
      <c r="U46" s="29" t="s">
        <v>22</v>
      </c>
      <c r="V46" s="29" t="s">
        <v>22</v>
      </c>
      <c r="W46" s="29" t="s">
        <v>22</v>
      </c>
      <c r="X46" s="29" t="s">
        <v>22</v>
      </c>
      <c r="Y46" s="29" t="s">
        <v>22</v>
      </c>
      <c r="Z46" s="16">
        <f t="shared" si="5"/>
        <v>0</v>
      </c>
      <c r="AA46" s="2" t="e">
        <f>Rezultati!#REF!</f>
        <v>#REF!</v>
      </c>
      <c r="AB46" s="2">
        <f>Rezultati!X44</f>
        <v>0</v>
      </c>
      <c r="AC46" s="2">
        <f t="shared" si="2"/>
        <v>8.9</v>
      </c>
      <c r="AD46" s="2">
        <f t="shared" si="3"/>
        <v>10.1</v>
      </c>
    </row>
    <row r="47" spans="1:30" hidden="1">
      <c r="A47" s="7">
        <v>41</v>
      </c>
      <c r="B47" s="66"/>
      <c r="C47" s="142"/>
      <c r="D47" s="131"/>
      <c r="E47" s="134">
        <v>10.8</v>
      </c>
      <c r="F47" s="108"/>
      <c r="G47" s="133">
        <v>12</v>
      </c>
      <c r="H47" s="29" t="s">
        <v>22</v>
      </c>
      <c r="I47" s="29" t="s">
        <v>22</v>
      </c>
      <c r="J47" s="29" t="s">
        <v>22</v>
      </c>
      <c r="K47" s="29" t="s">
        <v>22</v>
      </c>
      <c r="L47" s="29" t="s">
        <v>22</v>
      </c>
      <c r="M47" s="29" t="s">
        <v>22</v>
      </c>
      <c r="N47" s="29" t="s">
        <v>22</v>
      </c>
      <c r="O47" s="29" t="s">
        <v>22</v>
      </c>
      <c r="P47" s="29" t="s">
        <v>22</v>
      </c>
      <c r="Q47" s="29" t="s">
        <v>22</v>
      </c>
      <c r="R47" s="29" t="s">
        <v>22</v>
      </c>
      <c r="S47" s="29" t="s">
        <v>22</v>
      </c>
      <c r="T47" s="29" t="s">
        <v>22</v>
      </c>
      <c r="U47" s="29" t="s">
        <v>22</v>
      </c>
      <c r="V47" s="29" t="s">
        <v>22</v>
      </c>
      <c r="W47" s="29" t="s">
        <v>22</v>
      </c>
      <c r="X47" s="29" t="s">
        <v>22</v>
      </c>
      <c r="Y47" s="29" t="s">
        <v>22</v>
      </c>
      <c r="Z47" s="16">
        <f t="shared" si="5"/>
        <v>0</v>
      </c>
      <c r="AA47" s="2" t="e">
        <f>Rezultati!#REF!</f>
        <v>#REF!</v>
      </c>
      <c r="AB47" s="2">
        <f>Rezultati!X45</f>
        <v>0</v>
      </c>
      <c r="AC47" s="2">
        <f t="shared" si="2"/>
        <v>8.9</v>
      </c>
      <c r="AD47" s="2">
        <f t="shared" si="3"/>
        <v>10.1</v>
      </c>
    </row>
    <row r="48" spans="1:30" ht="16.5" hidden="1" customHeight="1">
      <c r="A48" s="7">
        <v>42</v>
      </c>
      <c r="B48" s="66"/>
      <c r="C48" s="142"/>
      <c r="D48" s="131"/>
      <c r="E48" s="134">
        <v>10.8</v>
      </c>
      <c r="F48" s="108"/>
      <c r="G48" s="133">
        <v>12</v>
      </c>
      <c r="H48" s="29" t="s">
        <v>22</v>
      </c>
      <c r="I48" s="29" t="s">
        <v>22</v>
      </c>
      <c r="J48" s="29" t="s">
        <v>22</v>
      </c>
      <c r="K48" s="29" t="s">
        <v>22</v>
      </c>
      <c r="L48" s="29" t="s">
        <v>22</v>
      </c>
      <c r="M48" s="29" t="s">
        <v>22</v>
      </c>
      <c r="N48" s="29" t="s">
        <v>22</v>
      </c>
      <c r="O48" s="29" t="s">
        <v>22</v>
      </c>
      <c r="P48" s="29" t="s">
        <v>22</v>
      </c>
      <c r="Q48" s="29" t="s">
        <v>22</v>
      </c>
      <c r="R48" s="29" t="s">
        <v>22</v>
      </c>
      <c r="S48" s="29" t="s">
        <v>22</v>
      </c>
      <c r="T48" s="29" t="s">
        <v>22</v>
      </c>
      <c r="U48" s="29" t="s">
        <v>22</v>
      </c>
      <c r="V48" s="29" t="s">
        <v>22</v>
      </c>
      <c r="W48" s="29" t="s">
        <v>22</v>
      </c>
      <c r="X48" s="29" t="s">
        <v>22</v>
      </c>
      <c r="Y48" s="29" t="s">
        <v>22</v>
      </c>
      <c r="Z48" s="16">
        <f t="shared" ref="Z48:Z55" si="6">SUM(H48:Y48)</f>
        <v>0</v>
      </c>
      <c r="AA48" s="2" t="e">
        <f>Rezultati!#REF!</f>
        <v>#REF!</v>
      </c>
      <c r="AB48" s="2">
        <f>Rezultati!X46</f>
        <v>0</v>
      </c>
      <c r="AC48" s="2">
        <f t="shared" si="2"/>
        <v>8.9</v>
      </c>
      <c r="AD48" s="2">
        <f t="shared" si="3"/>
        <v>10.1</v>
      </c>
    </row>
    <row r="49" spans="1:30" hidden="1">
      <c r="A49" s="7">
        <v>43</v>
      </c>
      <c r="B49" s="66"/>
      <c r="C49" s="142"/>
      <c r="D49" s="131"/>
      <c r="E49" s="134">
        <v>10.8</v>
      </c>
      <c r="F49" s="108"/>
      <c r="G49" s="133">
        <v>12</v>
      </c>
      <c r="H49" s="29" t="s">
        <v>22</v>
      </c>
      <c r="I49" s="29" t="s">
        <v>22</v>
      </c>
      <c r="J49" s="29" t="s">
        <v>22</v>
      </c>
      <c r="K49" s="29" t="s">
        <v>22</v>
      </c>
      <c r="L49" s="29" t="s">
        <v>22</v>
      </c>
      <c r="M49" s="29" t="s">
        <v>22</v>
      </c>
      <c r="N49" s="29" t="s">
        <v>22</v>
      </c>
      <c r="O49" s="29" t="s">
        <v>22</v>
      </c>
      <c r="P49" s="29" t="s">
        <v>22</v>
      </c>
      <c r="Q49" s="29" t="s">
        <v>22</v>
      </c>
      <c r="R49" s="29" t="s">
        <v>22</v>
      </c>
      <c r="S49" s="29" t="s">
        <v>22</v>
      </c>
      <c r="T49" s="29" t="s">
        <v>22</v>
      </c>
      <c r="U49" s="29" t="s">
        <v>22</v>
      </c>
      <c r="V49" s="29" t="s">
        <v>22</v>
      </c>
      <c r="W49" s="29" t="s">
        <v>22</v>
      </c>
      <c r="X49" s="29" t="s">
        <v>22</v>
      </c>
      <c r="Y49" s="29" t="s">
        <v>22</v>
      </c>
      <c r="Z49" s="16">
        <f t="shared" si="6"/>
        <v>0</v>
      </c>
      <c r="AA49" s="2" t="e">
        <f>Rezultati!#REF!</f>
        <v>#REF!</v>
      </c>
      <c r="AB49" s="2">
        <f>Rezultati!X47</f>
        <v>0</v>
      </c>
      <c r="AC49" s="2">
        <f t="shared" si="2"/>
        <v>8.9</v>
      </c>
      <c r="AD49" s="2">
        <f t="shared" si="3"/>
        <v>10.1</v>
      </c>
    </row>
    <row r="50" spans="1:30" hidden="1">
      <c r="A50" s="7">
        <v>44</v>
      </c>
      <c r="B50" s="66"/>
      <c r="C50" s="142"/>
      <c r="D50" s="131"/>
      <c r="E50" s="134">
        <v>10.8</v>
      </c>
      <c r="F50" s="108"/>
      <c r="G50" s="133">
        <v>12</v>
      </c>
      <c r="H50" s="29" t="s">
        <v>22</v>
      </c>
      <c r="I50" s="29" t="s">
        <v>22</v>
      </c>
      <c r="J50" s="29" t="s">
        <v>22</v>
      </c>
      <c r="K50" s="29" t="s">
        <v>22</v>
      </c>
      <c r="L50" s="29" t="s">
        <v>22</v>
      </c>
      <c r="M50" s="29" t="s">
        <v>22</v>
      </c>
      <c r="N50" s="29" t="s">
        <v>22</v>
      </c>
      <c r="O50" s="29" t="s">
        <v>22</v>
      </c>
      <c r="P50" s="29" t="s">
        <v>22</v>
      </c>
      <c r="Q50" s="29" t="s">
        <v>22</v>
      </c>
      <c r="R50" s="29" t="s">
        <v>22</v>
      </c>
      <c r="S50" s="29" t="s">
        <v>22</v>
      </c>
      <c r="T50" s="29" t="s">
        <v>22</v>
      </c>
      <c r="U50" s="29" t="s">
        <v>22</v>
      </c>
      <c r="V50" s="29" t="s">
        <v>22</v>
      </c>
      <c r="W50" s="29" t="s">
        <v>22</v>
      </c>
      <c r="X50" s="29" t="s">
        <v>22</v>
      </c>
      <c r="Y50" s="29" t="s">
        <v>22</v>
      </c>
      <c r="Z50" s="16">
        <f t="shared" si="6"/>
        <v>0</v>
      </c>
      <c r="AA50" s="2" t="e">
        <f>Rezultati!#REF!</f>
        <v>#REF!</v>
      </c>
      <c r="AB50" s="2">
        <f>Rezultati!X48</f>
        <v>0</v>
      </c>
      <c r="AC50" s="2">
        <f t="shared" si="2"/>
        <v>8.9</v>
      </c>
      <c r="AD50" s="2">
        <f t="shared" si="3"/>
        <v>10.1</v>
      </c>
    </row>
    <row r="51" spans="1:30" hidden="1">
      <c r="A51" s="7">
        <v>45</v>
      </c>
      <c r="B51" s="66"/>
      <c r="C51" s="142"/>
      <c r="D51" s="131"/>
      <c r="E51" s="134">
        <v>10.8</v>
      </c>
      <c r="F51" s="108"/>
      <c r="G51" s="133">
        <v>12</v>
      </c>
      <c r="H51" s="29" t="s">
        <v>22</v>
      </c>
      <c r="I51" s="29" t="s">
        <v>22</v>
      </c>
      <c r="J51" s="29" t="s">
        <v>22</v>
      </c>
      <c r="K51" s="29" t="s">
        <v>22</v>
      </c>
      <c r="L51" s="29" t="s">
        <v>22</v>
      </c>
      <c r="M51" s="29" t="s">
        <v>22</v>
      </c>
      <c r="N51" s="29" t="s">
        <v>22</v>
      </c>
      <c r="O51" s="29" t="s">
        <v>22</v>
      </c>
      <c r="P51" s="29" t="s">
        <v>22</v>
      </c>
      <c r="Q51" s="29" t="s">
        <v>22</v>
      </c>
      <c r="R51" s="29" t="s">
        <v>22</v>
      </c>
      <c r="S51" s="29" t="s">
        <v>22</v>
      </c>
      <c r="T51" s="29" t="s">
        <v>22</v>
      </c>
      <c r="U51" s="29" t="s">
        <v>22</v>
      </c>
      <c r="V51" s="29" t="s">
        <v>22</v>
      </c>
      <c r="W51" s="29" t="s">
        <v>22</v>
      </c>
      <c r="X51" s="29" t="s">
        <v>22</v>
      </c>
      <c r="Y51" s="29" t="s">
        <v>22</v>
      </c>
      <c r="Z51" s="16">
        <f t="shared" si="6"/>
        <v>0</v>
      </c>
      <c r="AA51" s="2" t="e">
        <f>Rezultati!#REF!</f>
        <v>#REF!</v>
      </c>
      <c r="AB51" s="2">
        <f>Rezultati!X49</f>
        <v>0</v>
      </c>
      <c r="AC51" s="2">
        <f t="shared" si="2"/>
        <v>8.9</v>
      </c>
      <c r="AD51" s="2">
        <f t="shared" si="3"/>
        <v>10.1</v>
      </c>
    </row>
    <row r="52" spans="1:30" hidden="1">
      <c r="A52" s="7">
        <v>46</v>
      </c>
      <c r="B52" s="66"/>
      <c r="C52" s="142"/>
      <c r="D52" s="131"/>
      <c r="E52" s="134">
        <v>10.8</v>
      </c>
      <c r="F52" s="108"/>
      <c r="G52" s="133">
        <v>12</v>
      </c>
      <c r="H52" s="29" t="s">
        <v>22</v>
      </c>
      <c r="I52" s="29" t="s">
        <v>22</v>
      </c>
      <c r="J52" s="29" t="s">
        <v>22</v>
      </c>
      <c r="K52" s="29" t="s">
        <v>22</v>
      </c>
      <c r="L52" s="29" t="s">
        <v>22</v>
      </c>
      <c r="M52" s="29" t="s">
        <v>22</v>
      </c>
      <c r="N52" s="29" t="s">
        <v>22</v>
      </c>
      <c r="O52" s="29" t="s">
        <v>22</v>
      </c>
      <c r="P52" s="29" t="s">
        <v>22</v>
      </c>
      <c r="Q52" s="29" t="s">
        <v>22</v>
      </c>
      <c r="R52" s="29" t="s">
        <v>22</v>
      </c>
      <c r="S52" s="29" t="s">
        <v>22</v>
      </c>
      <c r="T52" s="29" t="s">
        <v>22</v>
      </c>
      <c r="U52" s="29" t="s">
        <v>22</v>
      </c>
      <c r="V52" s="29" t="s">
        <v>22</v>
      </c>
      <c r="W52" s="29" t="s">
        <v>22</v>
      </c>
      <c r="X52" s="29" t="s">
        <v>22</v>
      </c>
      <c r="Y52" s="29" t="s">
        <v>22</v>
      </c>
      <c r="Z52" s="16">
        <f t="shared" si="6"/>
        <v>0</v>
      </c>
      <c r="AA52" s="2" t="e">
        <f>Rezultati!#REF!</f>
        <v>#REF!</v>
      </c>
      <c r="AB52" s="2">
        <f>Rezultati!X50</f>
        <v>0</v>
      </c>
      <c r="AC52" s="2">
        <f t="shared" si="2"/>
        <v>8.9</v>
      </c>
      <c r="AD52" s="2">
        <f t="shared" si="3"/>
        <v>10.1</v>
      </c>
    </row>
    <row r="53" spans="1:30" hidden="1">
      <c r="A53" s="7">
        <v>47</v>
      </c>
      <c r="B53" s="66"/>
      <c r="C53" s="142"/>
      <c r="D53" s="131"/>
      <c r="E53" s="134">
        <v>10.8</v>
      </c>
      <c r="F53" s="108"/>
      <c r="G53" s="133">
        <v>12</v>
      </c>
      <c r="H53" s="29" t="s">
        <v>22</v>
      </c>
      <c r="I53" s="29" t="s">
        <v>22</v>
      </c>
      <c r="J53" s="29" t="s">
        <v>22</v>
      </c>
      <c r="K53" s="29" t="s">
        <v>22</v>
      </c>
      <c r="L53" s="29" t="s">
        <v>22</v>
      </c>
      <c r="M53" s="29" t="s">
        <v>22</v>
      </c>
      <c r="N53" s="29" t="s">
        <v>22</v>
      </c>
      <c r="O53" s="29" t="s">
        <v>22</v>
      </c>
      <c r="P53" s="29" t="s">
        <v>22</v>
      </c>
      <c r="Q53" s="29" t="s">
        <v>22</v>
      </c>
      <c r="R53" s="29" t="s">
        <v>22</v>
      </c>
      <c r="S53" s="29" t="s">
        <v>22</v>
      </c>
      <c r="T53" s="29" t="s">
        <v>22</v>
      </c>
      <c r="U53" s="29" t="s">
        <v>22</v>
      </c>
      <c r="V53" s="29" t="s">
        <v>22</v>
      </c>
      <c r="W53" s="29" t="s">
        <v>22</v>
      </c>
      <c r="X53" s="29" t="s">
        <v>22</v>
      </c>
      <c r="Y53" s="29" t="s">
        <v>22</v>
      </c>
      <c r="Z53" s="16">
        <f t="shared" si="6"/>
        <v>0</v>
      </c>
      <c r="AA53" s="2" t="e">
        <f>Rezultati!#REF!</f>
        <v>#REF!</v>
      </c>
      <c r="AB53" s="2">
        <f>Rezultati!X51</f>
        <v>0</v>
      </c>
      <c r="AC53" s="2">
        <f t="shared" si="2"/>
        <v>8.9</v>
      </c>
      <c r="AD53" s="2">
        <f t="shared" si="3"/>
        <v>10.1</v>
      </c>
    </row>
    <row r="54" spans="1:30" hidden="1">
      <c r="A54" s="7">
        <v>48</v>
      </c>
      <c r="B54" s="66"/>
      <c r="C54" s="142"/>
      <c r="D54" s="131"/>
      <c r="E54" s="134">
        <v>10.8</v>
      </c>
      <c r="F54" s="108"/>
      <c r="G54" s="133">
        <v>12</v>
      </c>
      <c r="H54" s="29" t="s">
        <v>22</v>
      </c>
      <c r="I54" s="29" t="s">
        <v>22</v>
      </c>
      <c r="J54" s="29" t="s">
        <v>22</v>
      </c>
      <c r="K54" s="29" t="s">
        <v>22</v>
      </c>
      <c r="L54" s="29" t="s">
        <v>22</v>
      </c>
      <c r="M54" s="29" t="s">
        <v>22</v>
      </c>
      <c r="N54" s="29" t="s">
        <v>22</v>
      </c>
      <c r="O54" s="29" t="s">
        <v>22</v>
      </c>
      <c r="P54" s="29" t="s">
        <v>22</v>
      </c>
      <c r="Q54" s="29" t="s">
        <v>22</v>
      </c>
      <c r="R54" s="29" t="s">
        <v>22</v>
      </c>
      <c r="S54" s="29" t="s">
        <v>22</v>
      </c>
      <c r="T54" s="29" t="s">
        <v>22</v>
      </c>
      <c r="U54" s="29" t="s">
        <v>22</v>
      </c>
      <c r="V54" s="29" t="s">
        <v>22</v>
      </c>
      <c r="W54" s="29" t="s">
        <v>22</v>
      </c>
      <c r="X54" s="29" t="s">
        <v>22</v>
      </c>
      <c r="Y54" s="29" t="s">
        <v>22</v>
      </c>
      <c r="Z54" s="16">
        <f t="shared" si="6"/>
        <v>0</v>
      </c>
      <c r="AA54" s="2" t="e">
        <f>Rezultati!#REF!</f>
        <v>#REF!</v>
      </c>
      <c r="AB54" s="2">
        <f>Rezultati!X52</f>
        <v>0</v>
      </c>
      <c r="AC54" s="2">
        <f t="shared" si="2"/>
        <v>8.9</v>
      </c>
      <c r="AD54" s="2">
        <f t="shared" si="3"/>
        <v>10.1</v>
      </c>
    </row>
    <row r="55" spans="1:30" hidden="1">
      <c r="A55" s="7">
        <v>49</v>
      </c>
      <c r="B55" s="66"/>
      <c r="C55" s="142"/>
      <c r="D55" s="131"/>
      <c r="E55" s="134">
        <v>10.8</v>
      </c>
      <c r="F55" s="108"/>
      <c r="G55" s="133">
        <v>12</v>
      </c>
      <c r="H55" s="29" t="s">
        <v>22</v>
      </c>
      <c r="I55" s="29" t="s">
        <v>22</v>
      </c>
      <c r="J55" s="29" t="s">
        <v>22</v>
      </c>
      <c r="K55" s="29" t="s">
        <v>22</v>
      </c>
      <c r="L55" s="29" t="s">
        <v>22</v>
      </c>
      <c r="M55" s="29" t="s">
        <v>22</v>
      </c>
      <c r="N55" s="29" t="s">
        <v>22</v>
      </c>
      <c r="O55" s="29" t="s">
        <v>22</v>
      </c>
      <c r="P55" s="29" t="s">
        <v>22</v>
      </c>
      <c r="Q55" s="29" t="s">
        <v>22</v>
      </c>
      <c r="R55" s="29" t="s">
        <v>22</v>
      </c>
      <c r="S55" s="29" t="s">
        <v>22</v>
      </c>
      <c r="T55" s="29" t="s">
        <v>22</v>
      </c>
      <c r="U55" s="29" t="s">
        <v>22</v>
      </c>
      <c r="V55" s="29" t="s">
        <v>22</v>
      </c>
      <c r="W55" s="29" t="s">
        <v>22</v>
      </c>
      <c r="X55" s="29" t="s">
        <v>22</v>
      </c>
      <c r="Y55" s="29" t="s">
        <v>22</v>
      </c>
      <c r="Z55" s="16">
        <f t="shared" si="6"/>
        <v>0</v>
      </c>
      <c r="AA55" s="2" t="e">
        <f>Rezultati!#REF!</f>
        <v>#REF!</v>
      </c>
      <c r="AB55" s="2">
        <f>Rezultati!X53</f>
        <v>0</v>
      </c>
      <c r="AC55" s="2">
        <f t="shared" si="2"/>
        <v>8.9</v>
      </c>
      <c r="AD55" s="2">
        <f t="shared" si="3"/>
        <v>10.1</v>
      </c>
    </row>
    <row r="56" spans="1:30" hidden="1">
      <c r="A56" s="7">
        <v>50</v>
      </c>
      <c r="B56" s="66"/>
      <c r="C56" s="142"/>
      <c r="D56" s="131"/>
      <c r="E56" s="134">
        <v>10.8</v>
      </c>
      <c r="F56" s="108"/>
      <c r="G56" s="133">
        <v>12</v>
      </c>
      <c r="H56" s="29" t="s">
        <v>22</v>
      </c>
      <c r="I56" s="29" t="s">
        <v>22</v>
      </c>
      <c r="J56" s="29" t="s">
        <v>22</v>
      </c>
      <c r="K56" s="29" t="s">
        <v>22</v>
      </c>
      <c r="L56" s="29" t="s">
        <v>22</v>
      </c>
      <c r="M56" s="29" t="s">
        <v>22</v>
      </c>
      <c r="N56" s="29" t="s">
        <v>22</v>
      </c>
      <c r="O56" s="29" t="s">
        <v>22</v>
      </c>
      <c r="P56" s="29" t="s">
        <v>22</v>
      </c>
      <c r="Q56" s="29" t="s">
        <v>22</v>
      </c>
      <c r="R56" s="29" t="s">
        <v>22</v>
      </c>
      <c r="S56" s="29" t="s">
        <v>22</v>
      </c>
      <c r="T56" s="29" t="s">
        <v>22</v>
      </c>
      <c r="U56" s="29" t="s">
        <v>22</v>
      </c>
      <c r="V56" s="29" t="s">
        <v>22</v>
      </c>
      <c r="W56" s="29" t="s">
        <v>22</v>
      </c>
      <c r="X56" s="29" t="s">
        <v>22</v>
      </c>
      <c r="Y56" s="29" t="s">
        <v>22</v>
      </c>
      <c r="Z56" s="16">
        <f t="shared" si="4"/>
        <v>0</v>
      </c>
      <c r="AA56" s="2" t="e">
        <f>Rezultati!#REF!</f>
        <v>#REF!</v>
      </c>
      <c r="AB56" s="2">
        <f>Rezultati!X54</f>
        <v>0</v>
      </c>
      <c r="AC56" s="2">
        <f t="shared" si="2"/>
        <v>8.9</v>
      </c>
      <c r="AD56" s="2">
        <f t="shared" si="3"/>
        <v>10.1</v>
      </c>
    </row>
    <row r="57" spans="1:30" hidden="1">
      <c r="A57" s="7">
        <v>51</v>
      </c>
      <c r="B57" s="66"/>
      <c r="C57" s="142"/>
      <c r="D57" s="131"/>
      <c r="E57" s="134">
        <v>10.8</v>
      </c>
      <c r="F57" s="108"/>
      <c r="G57" s="133">
        <v>12</v>
      </c>
      <c r="H57" s="29" t="s">
        <v>22</v>
      </c>
      <c r="I57" s="29" t="s">
        <v>22</v>
      </c>
      <c r="J57" s="29" t="s">
        <v>22</v>
      </c>
      <c r="K57" s="29" t="s">
        <v>22</v>
      </c>
      <c r="L57" s="29" t="s">
        <v>22</v>
      </c>
      <c r="M57" s="29" t="s">
        <v>22</v>
      </c>
      <c r="N57" s="29" t="s">
        <v>22</v>
      </c>
      <c r="O57" s="29" t="s">
        <v>22</v>
      </c>
      <c r="P57" s="29" t="s">
        <v>22</v>
      </c>
      <c r="Q57" s="29" t="s">
        <v>22</v>
      </c>
      <c r="R57" s="29" t="s">
        <v>22</v>
      </c>
      <c r="S57" s="29" t="s">
        <v>22</v>
      </c>
      <c r="T57" s="29" t="s">
        <v>22</v>
      </c>
      <c r="U57" s="29" t="s">
        <v>22</v>
      </c>
      <c r="V57" s="29" t="s">
        <v>22</v>
      </c>
      <c r="W57" s="29" t="s">
        <v>22</v>
      </c>
      <c r="X57" s="29" t="s">
        <v>22</v>
      </c>
      <c r="Y57" s="29" t="s">
        <v>22</v>
      </c>
      <c r="Z57" s="16">
        <f t="shared" si="4"/>
        <v>0</v>
      </c>
      <c r="AA57" s="2" t="e">
        <f>Rezultati!#REF!</f>
        <v>#REF!</v>
      </c>
      <c r="AB57" s="2">
        <f>Rezultati!X55</f>
        <v>0</v>
      </c>
      <c r="AC57" s="2">
        <f t="shared" si="2"/>
        <v>8.9</v>
      </c>
      <c r="AD57" s="2">
        <f t="shared" si="3"/>
        <v>10.1</v>
      </c>
    </row>
    <row r="58" spans="1:30" hidden="1">
      <c r="A58" s="7">
        <v>52</v>
      </c>
      <c r="B58" s="66"/>
      <c r="C58" s="142"/>
      <c r="D58" s="131"/>
      <c r="E58" s="134">
        <v>10.8</v>
      </c>
      <c r="F58" s="108"/>
      <c r="G58" s="133">
        <v>12</v>
      </c>
      <c r="H58" s="29" t="s">
        <v>22</v>
      </c>
      <c r="I58" s="29" t="s">
        <v>22</v>
      </c>
      <c r="J58" s="29" t="s">
        <v>22</v>
      </c>
      <c r="K58" s="29" t="s">
        <v>22</v>
      </c>
      <c r="L58" s="29" t="s">
        <v>22</v>
      </c>
      <c r="M58" s="29" t="s">
        <v>22</v>
      </c>
      <c r="N58" s="29" t="s">
        <v>22</v>
      </c>
      <c r="O58" s="29" t="s">
        <v>22</v>
      </c>
      <c r="P58" s="29" t="s">
        <v>22</v>
      </c>
      <c r="Q58" s="29" t="s">
        <v>22</v>
      </c>
      <c r="R58" s="29" t="s">
        <v>22</v>
      </c>
      <c r="S58" s="29" t="s">
        <v>22</v>
      </c>
      <c r="T58" s="29" t="s">
        <v>22</v>
      </c>
      <c r="U58" s="29" t="s">
        <v>22</v>
      </c>
      <c r="V58" s="29" t="s">
        <v>22</v>
      </c>
      <c r="W58" s="29" t="s">
        <v>22</v>
      </c>
      <c r="X58" s="29" t="s">
        <v>22</v>
      </c>
      <c r="Y58" s="29" t="s">
        <v>22</v>
      </c>
      <c r="Z58" s="16">
        <f t="shared" si="4"/>
        <v>0</v>
      </c>
      <c r="AA58" s="2" t="e">
        <f>Rezultati!#REF!</f>
        <v>#REF!</v>
      </c>
      <c r="AB58" s="2">
        <f>Rezultati!X56</f>
        <v>0</v>
      </c>
      <c r="AC58" s="2">
        <f t="shared" si="2"/>
        <v>8.9</v>
      </c>
      <c r="AD58" s="2">
        <f t="shared" si="3"/>
        <v>10.1</v>
      </c>
    </row>
    <row r="59" spans="1:30" hidden="1">
      <c r="A59" s="7">
        <v>53</v>
      </c>
      <c r="B59" s="66"/>
      <c r="C59" s="142"/>
      <c r="D59" s="131"/>
      <c r="E59" s="134">
        <v>10.8</v>
      </c>
      <c r="F59" s="108"/>
      <c r="G59" s="133">
        <v>12</v>
      </c>
      <c r="H59" s="29" t="s">
        <v>22</v>
      </c>
      <c r="I59" s="29" t="s">
        <v>22</v>
      </c>
      <c r="J59" s="29" t="s">
        <v>22</v>
      </c>
      <c r="K59" s="29" t="s">
        <v>22</v>
      </c>
      <c r="L59" s="29" t="s">
        <v>22</v>
      </c>
      <c r="M59" s="29" t="s">
        <v>22</v>
      </c>
      <c r="N59" s="29" t="s">
        <v>22</v>
      </c>
      <c r="O59" s="29" t="s">
        <v>22</v>
      </c>
      <c r="P59" s="29" t="s">
        <v>22</v>
      </c>
      <c r="Q59" s="29" t="s">
        <v>22</v>
      </c>
      <c r="R59" s="29" t="s">
        <v>22</v>
      </c>
      <c r="S59" s="29" t="s">
        <v>22</v>
      </c>
      <c r="T59" s="29" t="s">
        <v>22</v>
      </c>
      <c r="U59" s="29" t="s">
        <v>22</v>
      </c>
      <c r="V59" s="29" t="s">
        <v>22</v>
      </c>
      <c r="W59" s="29" t="s">
        <v>22</v>
      </c>
      <c r="X59" s="29" t="s">
        <v>22</v>
      </c>
      <c r="Y59" s="29" t="s">
        <v>22</v>
      </c>
      <c r="Z59" s="16">
        <f t="shared" si="4"/>
        <v>0</v>
      </c>
      <c r="AA59" s="2" t="e">
        <f>Rezultati!#REF!</f>
        <v>#REF!</v>
      </c>
      <c r="AB59" s="2">
        <f>Rezultati!X57</f>
        <v>0</v>
      </c>
      <c r="AC59" s="2">
        <f t="shared" si="2"/>
        <v>8.9</v>
      </c>
      <c r="AD59" s="2">
        <f t="shared" si="3"/>
        <v>10.1</v>
      </c>
    </row>
    <row r="60" spans="1:30" hidden="1">
      <c r="A60" s="7">
        <v>54</v>
      </c>
      <c r="B60" s="66"/>
      <c r="C60" s="142"/>
      <c r="D60" s="131"/>
      <c r="E60" s="134">
        <v>10.8</v>
      </c>
      <c r="F60" s="108"/>
      <c r="G60" s="133">
        <v>12</v>
      </c>
      <c r="H60" s="29" t="s">
        <v>22</v>
      </c>
      <c r="I60" s="29" t="s">
        <v>22</v>
      </c>
      <c r="J60" s="29" t="s">
        <v>22</v>
      </c>
      <c r="K60" s="29" t="s">
        <v>22</v>
      </c>
      <c r="L60" s="29" t="s">
        <v>22</v>
      </c>
      <c r="M60" s="29" t="s">
        <v>22</v>
      </c>
      <c r="N60" s="29" t="s">
        <v>22</v>
      </c>
      <c r="O60" s="29" t="s">
        <v>22</v>
      </c>
      <c r="P60" s="29" t="s">
        <v>22</v>
      </c>
      <c r="Q60" s="29" t="s">
        <v>22</v>
      </c>
      <c r="R60" s="29" t="s">
        <v>22</v>
      </c>
      <c r="S60" s="29" t="s">
        <v>22</v>
      </c>
      <c r="T60" s="29" t="s">
        <v>22</v>
      </c>
      <c r="U60" s="29" t="s">
        <v>22</v>
      </c>
      <c r="V60" s="29" t="s">
        <v>22</v>
      </c>
      <c r="W60" s="29" t="s">
        <v>22</v>
      </c>
      <c r="X60" s="29" t="s">
        <v>22</v>
      </c>
      <c r="Y60" s="29" t="s">
        <v>22</v>
      </c>
      <c r="Z60" s="16">
        <f t="shared" si="4"/>
        <v>0</v>
      </c>
      <c r="AA60" s="2" t="e">
        <f>Rezultati!#REF!</f>
        <v>#REF!</v>
      </c>
      <c r="AB60" s="2">
        <f>Rezultati!X58</f>
        <v>0</v>
      </c>
      <c r="AC60" s="2">
        <f t="shared" si="2"/>
        <v>8.9</v>
      </c>
      <c r="AD60" s="2">
        <f t="shared" si="3"/>
        <v>10.1</v>
      </c>
    </row>
    <row r="61" spans="1:30" hidden="1">
      <c r="A61" s="7">
        <v>55</v>
      </c>
      <c r="B61" s="66"/>
      <c r="C61" s="142"/>
      <c r="D61" s="131"/>
      <c r="E61" s="134">
        <v>10.8</v>
      </c>
      <c r="F61" s="108"/>
      <c r="G61" s="133">
        <v>12</v>
      </c>
      <c r="H61" s="29" t="s">
        <v>22</v>
      </c>
      <c r="I61" s="29" t="s">
        <v>22</v>
      </c>
      <c r="J61" s="29" t="s">
        <v>22</v>
      </c>
      <c r="K61" s="29" t="s">
        <v>22</v>
      </c>
      <c r="L61" s="29" t="s">
        <v>22</v>
      </c>
      <c r="M61" s="29" t="s">
        <v>22</v>
      </c>
      <c r="N61" s="29" t="s">
        <v>22</v>
      </c>
      <c r="O61" s="29" t="s">
        <v>22</v>
      </c>
      <c r="P61" s="29" t="s">
        <v>22</v>
      </c>
      <c r="Q61" s="29" t="s">
        <v>22</v>
      </c>
      <c r="R61" s="29" t="s">
        <v>22</v>
      </c>
      <c r="S61" s="29" t="s">
        <v>22</v>
      </c>
      <c r="T61" s="29" t="s">
        <v>22</v>
      </c>
      <c r="U61" s="29" t="s">
        <v>22</v>
      </c>
      <c r="V61" s="29" t="s">
        <v>22</v>
      </c>
      <c r="W61" s="29" t="s">
        <v>22</v>
      </c>
      <c r="X61" s="29" t="s">
        <v>22</v>
      </c>
      <c r="Y61" s="29" t="s">
        <v>22</v>
      </c>
      <c r="Z61" s="16">
        <f t="shared" si="4"/>
        <v>0</v>
      </c>
      <c r="AA61" s="2" t="e">
        <f>Rezultati!#REF!</f>
        <v>#REF!</v>
      </c>
      <c r="AB61" s="2">
        <f>Rezultati!X59</f>
        <v>0</v>
      </c>
      <c r="AC61" s="2">
        <f t="shared" si="2"/>
        <v>8.9</v>
      </c>
      <c r="AD61" s="2">
        <f t="shared" si="3"/>
        <v>10.1</v>
      </c>
    </row>
    <row r="62" spans="1:30" hidden="1">
      <c r="A62" s="7">
        <v>56</v>
      </c>
      <c r="B62" s="66"/>
      <c r="C62" s="142"/>
      <c r="D62" s="131"/>
      <c r="E62" s="134">
        <v>10.8</v>
      </c>
      <c r="F62" s="108"/>
      <c r="G62" s="133">
        <v>12</v>
      </c>
      <c r="H62" s="29" t="s">
        <v>22</v>
      </c>
      <c r="I62" s="29" t="s">
        <v>22</v>
      </c>
      <c r="J62" s="29" t="s">
        <v>22</v>
      </c>
      <c r="K62" s="29" t="s">
        <v>22</v>
      </c>
      <c r="L62" s="29" t="s">
        <v>22</v>
      </c>
      <c r="M62" s="29" t="s">
        <v>22</v>
      </c>
      <c r="N62" s="29" t="s">
        <v>22</v>
      </c>
      <c r="O62" s="29" t="s">
        <v>22</v>
      </c>
      <c r="P62" s="29" t="s">
        <v>22</v>
      </c>
      <c r="Q62" s="29" t="s">
        <v>22</v>
      </c>
      <c r="R62" s="29" t="s">
        <v>22</v>
      </c>
      <c r="S62" s="29" t="s">
        <v>22</v>
      </c>
      <c r="T62" s="29" t="s">
        <v>22</v>
      </c>
      <c r="U62" s="29" t="s">
        <v>22</v>
      </c>
      <c r="V62" s="29" t="s">
        <v>22</v>
      </c>
      <c r="W62" s="29" t="s">
        <v>22</v>
      </c>
      <c r="X62" s="29" t="s">
        <v>22</v>
      </c>
      <c r="Y62" s="29" t="s">
        <v>22</v>
      </c>
      <c r="Z62" s="16">
        <f t="shared" si="4"/>
        <v>0</v>
      </c>
      <c r="AA62" s="2" t="e">
        <f>Rezultati!#REF!</f>
        <v>#REF!</v>
      </c>
      <c r="AB62" s="2">
        <f>Rezultati!X60</f>
        <v>0</v>
      </c>
      <c r="AC62" s="2">
        <f t="shared" si="2"/>
        <v>8.9</v>
      </c>
      <c r="AD62" s="2">
        <f t="shared" si="3"/>
        <v>10.1</v>
      </c>
    </row>
    <row r="63" spans="1:30" ht="16.5" hidden="1" customHeight="1">
      <c r="A63" s="7">
        <v>57</v>
      </c>
      <c r="B63" s="66"/>
      <c r="C63" s="142"/>
      <c r="D63" s="131"/>
      <c r="E63" s="134">
        <v>10.8</v>
      </c>
      <c r="F63" s="108"/>
      <c r="G63" s="133">
        <v>12</v>
      </c>
      <c r="H63" s="29" t="s">
        <v>22</v>
      </c>
      <c r="I63" s="29" t="s">
        <v>22</v>
      </c>
      <c r="J63" s="29" t="s">
        <v>22</v>
      </c>
      <c r="K63" s="29" t="s">
        <v>22</v>
      </c>
      <c r="L63" s="29" t="s">
        <v>22</v>
      </c>
      <c r="M63" s="29" t="s">
        <v>22</v>
      </c>
      <c r="N63" s="29" t="s">
        <v>22</v>
      </c>
      <c r="O63" s="29" t="s">
        <v>22</v>
      </c>
      <c r="P63" s="29" t="s">
        <v>22</v>
      </c>
      <c r="Q63" s="29" t="s">
        <v>22</v>
      </c>
      <c r="R63" s="29" t="s">
        <v>22</v>
      </c>
      <c r="S63" s="29" t="s">
        <v>22</v>
      </c>
      <c r="T63" s="29" t="s">
        <v>22</v>
      </c>
      <c r="U63" s="29" t="s">
        <v>22</v>
      </c>
      <c r="V63" s="29" t="s">
        <v>22</v>
      </c>
      <c r="W63" s="29" t="s">
        <v>22</v>
      </c>
      <c r="X63" s="29" t="s">
        <v>22</v>
      </c>
      <c r="Y63" s="29" t="s">
        <v>22</v>
      </c>
      <c r="Z63" s="16">
        <f t="shared" ref="Z63:Z70" si="7">SUM(H63:Y63)</f>
        <v>0</v>
      </c>
      <c r="AA63" s="2" t="e">
        <f>Rezultati!#REF!</f>
        <v>#REF!</v>
      </c>
      <c r="AB63" s="2">
        <f>Rezultati!X61</f>
        <v>0</v>
      </c>
      <c r="AC63" s="2">
        <f t="shared" si="2"/>
        <v>8.9</v>
      </c>
      <c r="AD63" s="2">
        <f t="shared" si="3"/>
        <v>10.1</v>
      </c>
    </row>
    <row r="64" spans="1:30" hidden="1">
      <c r="A64" s="7">
        <v>58</v>
      </c>
      <c r="B64" s="66"/>
      <c r="C64" s="142"/>
      <c r="D64" s="131"/>
      <c r="E64" s="134">
        <v>10.8</v>
      </c>
      <c r="F64" s="108"/>
      <c r="G64" s="133">
        <v>12</v>
      </c>
      <c r="H64" s="29" t="s">
        <v>22</v>
      </c>
      <c r="I64" s="29" t="s">
        <v>22</v>
      </c>
      <c r="J64" s="29" t="s">
        <v>22</v>
      </c>
      <c r="K64" s="29" t="s">
        <v>22</v>
      </c>
      <c r="L64" s="29" t="s">
        <v>22</v>
      </c>
      <c r="M64" s="29" t="s">
        <v>22</v>
      </c>
      <c r="N64" s="29" t="s">
        <v>22</v>
      </c>
      <c r="O64" s="29" t="s">
        <v>22</v>
      </c>
      <c r="P64" s="29" t="s">
        <v>22</v>
      </c>
      <c r="Q64" s="29" t="s">
        <v>22</v>
      </c>
      <c r="R64" s="29" t="s">
        <v>22</v>
      </c>
      <c r="S64" s="29" t="s">
        <v>22</v>
      </c>
      <c r="T64" s="29" t="s">
        <v>22</v>
      </c>
      <c r="U64" s="29" t="s">
        <v>22</v>
      </c>
      <c r="V64" s="29" t="s">
        <v>22</v>
      </c>
      <c r="W64" s="29" t="s">
        <v>22</v>
      </c>
      <c r="X64" s="29" t="s">
        <v>22</v>
      </c>
      <c r="Y64" s="29" t="s">
        <v>22</v>
      </c>
      <c r="Z64" s="16">
        <f t="shared" si="7"/>
        <v>0</v>
      </c>
      <c r="AA64" s="2" t="e">
        <f>Rezultati!#REF!</f>
        <v>#REF!</v>
      </c>
      <c r="AB64" s="2">
        <f>Rezultati!X62</f>
        <v>0</v>
      </c>
      <c r="AC64" s="2">
        <f t="shared" si="2"/>
        <v>8.9</v>
      </c>
      <c r="AD64" s="2">
        <f t="shared" si="3"/>
        <v>10.1</v>
      </c>
    </row>
    <row r="65" spans="1:30" hidden="1">
      <c r="A65" s="7">
        <v>59</v>
      </c>
      <c r="B65" s="66"/>
      <c r="C65" s="142"/>
      <c r="D65" s="131"/>
      <c r="E65" s="134">
        <v>10.8</v>
      </c>
      <c r="F65" s="108"/>
      <c r="G65" s="133">
        <v>12</v>
      </c>
      <c r="H65" s="29" t="s">
        <v>22</v>
      </c>
      <c r="I65" s="29" t="s">
        <v>22</v>
      </c>
      <c r="J65" s="29" t="s">
        <v>22</v>
      </c>
      <c r="K65" s="29" t="s">
        <v>22</v>
      </c>
      <c r="L65" s="29" t="s">
        <v>22</v>
      </c>
      <c r="M65" s="29" t="s">
        <v>22</v>
      </c>
      <c r="N65" s="29" t="s">
        <v>22</v>
      </c>
      <c r="O65" s="29" t="s">
        <v>22</v>
      </c>
      <c r="P65" s="29" t="s">
        <v>22</v>
      </c>
      <c r="Q65" s="29" t="s">
        <v>22</v>
      </c>
      <c r="R65" s="29" t="s">
        <v>22</v>
      </c>
      <c r="S65" s="29" t="s">
        <v>22</v>
      </c>
      <c r="T65" s="29" t="s">
        <v>22</v>
      </c>
      <c r="U65" s="29" t="s">
        <v>22</v>
      </c>
      <c r="V65" s="29" t="s">
        <v>22</v>
      </c>
      <c r="W65" s="29" t="s">
        <v>22</v>
      </c>
      <c r="X65" s="29" t="s">
        <v>22</v>
      </c>
      <c r="Y65" s="29" t="s">
        <v>22</v>
      </c>
      <c r="Z65" s="16">
        <f t="shared" si="7"/>
        <v>0</v>
      </c>
      <c r="AA65" s="2" t="e">
        <f>Rezultati!#REF!</f>
        <v>#REF!</v>
      </c>
      <c r="AB65" s="2">
        <f>Rezultati!X63</f>
        <v>0</v>
      </c>
      <c r="AC65" s="2">
        <f t="shared" si="2"/>
        <v>8.9</v>
      </c>
      <c r="AD65" s="2">
        <f t="shared" si="3"/>
        <v>10.1</v>
      </c>
    </row>
    <row r="66" spans="1:30" hidden="1">
      <c r="A66" s="7">
        <v>60</v>
      </c>
      <c r="B66" s="66"/>
      <c r="C66" s="142"/>
      <c r="D66" s="131"/>
      <c r="E66" s="134">
        <v>10.8</v>
      </c>
      <c r="F66" s="108"/>
      <c r="G66" s="133">
        <v>12</v>
      </c>
      <c r="H66" s="29" t="s">
        <v>22</v>
      </c>
      <c r="I66" s="29" t="s">
        <v>22</v>
      </c>
      <c r="J66" s="29" t="s">
        <v>22</v>
      </c>
      <c r="K66" s="29" t="s">
        <v>22</v>
      </c>
      <c r="L66" s="29" t="s">
        <v>22</v>
      </c>
      <c r="M66" s="29" t="s">
        <v>22</v>
      </c>
      <c r="N66" s="29" t="s">
        <v>22</v>
      </c>
      <c r="O66" s="29" t="s">
        <v>22</v>
      </c>
      <c r="P66" s="29" t="s">
        <v>22</v>
      </c>
      <c r="Q66" s="29" t="s">
        <v>22</v>
      </c>
      <c r="R66" s="29" t="s">
        <v>22</v>
      </c>
      <c r="S66" s="29" t="s">
        <v>22</v>
      </c>
      <c r="T66" s="29" t="s">
        <v>22</v>
      </c>
      <c r="U66" s="29" t="s">
        <v>22</v>
      </c>
      <c r="V66" s="29" t="s">
        <v>22</v>
      </c>
      <c r="W66" s="29" t="s">
        <v>22</v>
      </c>
      <c r="X66" s="29" t="s">
        <v>22</v>
      </c>
      <c r="Y66" s="29" t="s">
        <v>22</v>
      </c>
      <c r="Z66" s="16">
        <f t="shared" ref="Z66:Z67" si="8">SUM(H66:Y66)</f>
        <v>0</v>
      </c>
      <c r="AA66" s="2" t="e">
        <f>Rezultati!#REF!</f>
        <v>#REF!</v>
      </c>
      <c r="AB66" s="2">
        <f>Rezultati!X64</f>
        <v>0</v>
      </c>
      <c r="AC66" s="2">
        <f t="shared" si="2"/>
        <v>8.9</v>
      </c>
      <c r="AD66" s="2">
        <f t="shared" si="3"/>
        <v>10.1</v>
      </c>
    </row>
    <row r="67" spans="1:30" hidden="1">
      <c r="A67" s="7">
        <v>61</v>
      </c>
      <c r="B67" s="66"/>
      <c r="C67" s="142"/>
      <c r="D67" s="131"/>
      <c r="E67" s="134">
        <v>10.8</v>
      </c>
      <c r="F67" s="108"/>
      <c r="G67" s="133">
        <v>12</v>
      </c>
      <c r="H67" s="29" t="s">
        <v>22</v>
      </c>
      <c r="I67" s="29" t="s">
        <v>22</v>
      </c>
      <c r="J67" s="29" t="s">
        <v>22</v>
      </c>
      <c r="K67" s="29" t="s">
        <v>22</v>
      </c>
      <c r="L67" s="29" t="s">
        <v>22</v>
      </c>
      <c r="M67" s="29" t="s">
        <v>22</v>
      </c>
      <c r="N67" s="29" t="s">
        <v>22</v>
      </c>
      <c r="O67" s="29" t="s">
        <v>22</v>
      </c>
      <c r="P67" s="29" t="s">
        <v>22</v>
      </c>
      <c r="Q67" s="29" t="s">
        <v>22</v>
      </c>
      <c r="R67" s="29" t="s">
        <v>22</v>
      </c>
      <c r="S67" s="29" t="s">
        <v>22</v>
      </c>
      <c r="T67" s="29" t="s">
        <v>22</v>
      </c>
      <c r="U67" s="29" t="s">
        <v>22</v>
      </c>
      <c r="V67" s="29" t="s">
        <v>22</v>
      </c>
      <c r="W67" s="29" t="s">
        <v>22</v>
      </c>
      <c r="X67" s="29" t="s">
        <v>22</v>
      </c>
      <c r="Y67" s="29" t="s">
        <v>22</v>
      </c>
      <c r="Z67" s="16">
        <f t="shared" si="8"/>
        <v>0</v>
      </c>
      <c r="AA67" s="2" t="e">
        <f>Rezultati!#REF!</f>
        <v>#REF!</v>
      </c>
      <c r="AB67" s="2">
        <f>Rezultati!X65</f>
        <v>0</v>
      </c>
      <c r="AC67" s="2">
        <f t="shared" si="2"/>
        <v>8.9</v>
      </c>
      <c r="AD67" s="2">
        <f t="shared" si="3"/>
        <v>10.1</v>
      </c>
    </row>
    <row r="68" spans="1:30" hidden="1">
      <c r="A68" s="7">
        <v>62</v>
      </c>
      <c r="B68" s="66"/>
      <c r="C68" s="142"/>
      <c r="D68" s="131"/>
      <c r="E68" s="134">
        <v>10.8</v>
      </c>
      <c r="F68" s="108"/>
      <c r="G68" s="133">
        <v>12</v>
      </c>
      <c r="H68" s="29" t="s">
        <v>22</v>
      </c>
      <c r="I68" s="29" t="s">
        <v>22</v>
      </c>
      <c r="J68" s="29" t="s">
        <v>22</v>
      </c>
      <c r="K68" s="29" t="s">
        <v>22</v>
      </c>
      <c r="L68" s="29" t="s">
        <v>22</v>
      </c>
      <c r="M68" s="29" t="s">
        <v>22</v>
      </c>
      <c r="N68" s="29" t="s">
        <v>22</v>
      </c>
      <c r="O68" s="29" t="s">
        <v>22</v>
      </c>
      <c r="P68" s="29" t="s">
        <v>22</v>
      </c>
      <c r="Q68" s="29" t="s">
        <v>22</v>
      </c>
      <c r="R68" s="29" t="s">
        <v>22</v>
      </c>
      <c r="S68" s="29" t="s">
        <v>22</v>
      </c>
      <c r="T68" s="29" t="s">
        <v>22</v>
      </c>
      <c r="U68" s="29" t="s">
        <v>22</v>
      </c>
      <c r="V68" s="29" t="s">
        <v>22</v>
      </c>
      <c r="W68" s="29" t="s">
        <v>22</v>
      </c>
      <c r="X68" s="29" t="s">
        <v>22</v>
      </c>
      <c r="Y68" s="29" t="s">
        <v>22</v>
      </c>
      <c r="Z68" s="16">
        <f t="shared" si="7"/>
        <v>0</v>
      </c>
      <c r="AA68" s="2" t="e">
        <f>Rezultati!#REF!</f>
        <v>#REF!</v>
      </c>
      <c r="AB68" s="2">
        <f>Rezultati!X66</f>
        <v>0</v>
      </c>
      <c r="AC68" s="2">
        <f t="shared" si="2"/>
        <v>8.9</v>
      </c>
      <c r="AD68" s="2">
        <f t="shared" si="3"/>
        <v>10.1</v>
      </c>
    </row>
    <row r="69" spans="1:30" hidden="1">
      <c r="A69" s="7">
        <v>63</v>
      </c>
      <c r="B69" s="66"/>
      <c r="C69" s="142"/>
      <c r="D69" s="131"/>
      <c r="E69" s="134">
        <v>10.8</v>
      </c>
      <c r="F69" s="108"/>
      <c r="G69" s="133">
        <v>12</v>
      </c>
      <c r="H69" s="29" t="s">
        <v>22</v>
      </c>
      <c r="I69" s="29" t="s">
        <v>22</v>
      </c>
      <c r="J69" s="29" t="s">
        <v>22</v>
      </c>
      <c r="K69" s="29" t="s">
        <v>22</v>
      </c>
      <c r="L69" s="29" t="s">
        <v>22</v>
      </c>
      <c r="M69" s="29" t="s">
        <v>22</v>
      </c>
      <c r="N69" s="29" t="s">
        <v>22</v>
      </c>
      <c r="O69" s="29" t="s">
        <v>22</v>
      </c>
      <c r="P69" s="29" t="s">
        <v>22</v>
      </c>
      <c r="Q69" s="29" t="s">
        <v>22</v>
      </c>
      <c r="R69" s="29" t="s">
        <v>22</v>
      </c>
      <c r="S69" s="29" t="s">
        <v>22</v>
      </c>
      <c r="T69" s="29" t="s">
        <v>22</v>
      </c>
      <c r="U69" s="29" t="s">
        <v>22</v>
      </c>
      <c r="V69" s="29" t="s">
        <v>22</v>
      </c>
      <c r="W69" s="29" t="s">
        <v>22</v>
      </c>
      <c r="X69" s="29" t="s">
        <v>22</v>
      </c>
      <c r="Y69" s="29" t="s">
        <v>22</v>
      </c>
      <c r="Z69" s="16">
        <f t="shared" si="7"/>
        <v>0</v>
      </c>
      <c r="AA69" s="2" t="e">
        <f>Rezultati!#REF!</f>
        <v>#REF!</v>
      </c>
      <c r="AB69" s="2">
        <f>Rezultati!X67</f>
        <v>0</v>
      </c>
      <c r="AC69" s="2">
        <f t="shared" si="2"/>
        <v>8.9</v>
      </c>
      <c r="AD69" s="2">
        <f t="shared" si="3"/>
        <v>10.1</v>
      </c>
    </row>
    <row r="70" spans="1:30" hidden="1">
      <c r="A70" s="7">
        <v>64</v>
      </c>
      <c r="B70" s="66"/>
      <c r="C70" s="142"/>
      <c r="D70" s="131"/>
      <c r="E70" s="134">
        <v>10.8</v>
      </c>
      <c r="F70" s="108"/>
      <c r="G70" s="133">
        <v>12</v>
      </c>
      <c r="H70" s="29" t="s">
        <v>22</v>
      </c>
      <c r="I70" s="29" t="s">
        <v>22</v>
      </c>
      <c r="J70" s="29" t="s">
        <v>22</v>
      </c>
      <c r="K70" s="29" t="s">
        <v>22</v>
      </c>
      <c r="L70" s="29" t="s">
        <v>22</v>
      </c>
      <c r="M70" s="29" t="s">
        <v>22</v>
      </c>
      <c r="N70" s="29" t="s">
        <v>22</v>
      </c>
      <c r="O70" s="29" t="s">
        <v>22</v>
      </c>
      <c r="P70" s="29" t="s">
        <v>22</v>
      </c>
      <c r="Q70" s="29" t="s">
        <v>22</v>
      </c>
      <c r="R70" s="29" t="s">
        <v>22</v>
      </c>
      <c r="S70" s="29" t="s">
        <v>22</v>
      </c>
      <c r="T70" s="29" t="s">
        <v>22</v>
      </c>
      <c r="U70" s="29" t="s">
        <v>22</v>
      </c>
      <c r="V70" s="29" t="s">
        <v>22</v>
      </c>
      <c r="W70" s="29" t="s">
        <v>22</v>
      </c>
      <c r="X70" s="29" t="s">
        <v>22</v>
      </c>
      <c r="Y70" s="29" t="s">
        <v>22</v>
      </c>
      <c r="Z70" s="16">
        <f t="shared" si="7"/>
        <v>0</v>
      </c>
      <c r="AA70" s="2" t="e">
        <f>Rezultati!#REF!</f>
        <v>#REF!</v>
      </c>
      <c r="AB70" s="2">
        <f>Rezultati!X68</f>
        <v>0</v>
      </c>
      <c r="AC70" s="2">
        <f t="shared" si="2"/>
        <v>8.9</v>
      </c>
      <c r="AD70" s="2">
        <f t="shared" si="3"/>
        <v>10.1</v>
      </c>
    </row>
    <row r="71" spans="1:30" ht="16.5" hidden="1" thickBot="1">
      <c r="A71" s="7">
        <v>65</v>
      </c>
      <c r="B71" s="68"/>
      <c r="C71" s="144"/>
      <c r="D71" s="132"/>
      <c r="E71" s="134">
        <v>10.8</v>
      </c>
      <c r="F71" s="109"/>
      <c r="G71" s="133">
        <v>12</v>
      </c>
      <c r="H71" s="62" t="s">
        <v>22</v>
      </c>
      <c r="I71" s="62" t="s">
        <v>22</v>
      </c>
      <c r="J71" s="62" t="s">
        <v>22</v>
      </c>
      <c r="K71" s="62" t="s">
        <v>22</v>
      </c>
      <c r="L71" s="62" t="s">
        <v>22</v>
      </c>
      <c r="M71" s="62" t="s">
        <v>22</v>
      </c>
      <c r="N71" s="62" t="s">
        <v>22</v>
      </c>
      <c r="O71" s="62" t="s">
        <v>22</v>
      </c>
      <c r="P71" s="62" t="s">
        <v>22</v>
      </c>
      <c r="Q71" s="62" t="s">
        <v>22</v>
      </c>
      <c r="R71" s="62" t="s">
        <v>22</v>
      </c>
      <c r="S71" s="62" t="s">
        <v>22</v>
      </c>
      <c r="T71" s="62" t="s">
        <v>22</v>
      </c>
      <c r="U71" s="62" t="s">
        <v>22</v>
      </c>
      <c r="V71" s="62" t="s">
        <v>22</v>
      </c>
      <c r="W71" s="62" t="s">
        <v>22</v>
      </c>
      <c r="X71" s="62" t="s">
        <v>22</v>
      </c>
      <c r="Y71" s="62" t="s">
        <v>22</v>
      </c>
      <c r="Z71" s="17">
        <f>SUM(H71:Y71)</f>
        <v>0</v>
      </c>
      <c r="AA71" s="2" t="e">
        <f>Rezultati!#REF!</f>
        <v>#REF!</v>
      </c>
      <c r="AB71" s="2" t="e">
        <f>Rezultati!#REF!</f>
        <v>#REF!</v>
      </c>
      <c r="AC71" s="2">
        <f t="shared" si="2"/>
        <v>8.9</v>
      </c>
      <c r="AD71" s="2">
        <f t="shared" si="3"/>
        <v>10.1</v>
      </c>
    </row>
    <row r="72" spans="1:30">
      <c r="E72" s="110" t="s">
        <v>1</v>
      </c>
      <c r="F72" s="110"/>
      <c r="G72" s="110"/>
      <c r="H72" s="12">
        <f>H5</f>
        <v>4</v>
      </c>
      <c r="I72" s="12">
        <f t="shared" ref="I72:Y72" si="9">I5</f>
        <v>3</v>
      </c>
      <c r="J72" s="12">
        <f t="shared" si="9"/>
        <v>3</v>
      </c>
      <c r="K72" s="12">
        <f t="shared" si="9"/>
        <v>4</v>
      </c>
      <c r="L72" s="12">
        <f t="shared" si="9"/>
        <v>4</v>
      </c>
      <c r="M72" s="12">
        <f t="shared" si="9"/>
        <v>4</v>
      </c>
      <c r="N72" s="12">
        <f t="shared" si="9"/>
        <v>3</v>
      </c>
      <c r="O72" s="12">
        <f t="shared" si="9"/>
        <v>4</v>
      </c>
      <c r="P72" s="12">
        <f t="shared" si="9"/>
        <v>3</v>
      </c>
      <c r="Q72" s="12">
        <f t="shared" si="9"/>
        <v>4</v>
      </c>
      <c r="R72" s="12">
        <f t="shared" si="9"/>
        <v>3</v>
      </c>
      <c r="S72" s="12">
        <f t="shared" si="9"/>
        <v>3</v>
      </c>
      <c r="T72" s="12">
        <f t="shared" si="9"/>
        <v>4</v>
      </c>
      <c r="U72" s="12">
        <f t="shared" si="9"/>
        <v>4</v>
      </c>
      <c r="V72" s="12">
        <f t="shared" si="9"/>
        <v>4</v>
      </c>
      <c r="W72" s="12">
        <f t="shared" si="9"/>
        <v>3</v>
      </c>
      <c r="X72" s="12">
        <f t="shared" si="9"/>
        <v>4</v>
      </c>
      <c r="Y72" s="12">
        <f t="shared" si="9"/>
        <v>3</v>
      </c>
      <c r="Z72" s="18">
        <f>SUM(H72:Y72)</f>
        <v>64</v>
      </c>
      <c r="AA72" s="2" t="e">
        <f>Rezultati!#REF!</f>
        <v>#REF!</v>
      </c>
      <c r="AB72" s="3"/>
    </row>
    <row r="73" spans="1:30">
      <c r="E73" s="110" t="s">
        <v>20</v>
      </c>
      <c r="F73" s="110"/>
      <c r="G73" s="110"/>
      <c r="H73" s="50">
        <f>H6</f>
        <v>7</v>
      </c>
      <c r="I73" s="50">
        <f t="shared" ref="I73:Y73" si="10">I6</f>
        <v>15</v>
      </c>
      <c r="J73" s="50">
        <f t="shared" si="10"/>
        <v>13</v>
      </c>
      <c r="K73" s="50">
        <f t="shared" si="10"/>
        <v>9</v>
      </c>
      <c r="L73" s="50">
        <f t="shared" si="10"/>
        <v>3</v>
      </c>
      <c r="M73" s="50">
        <f t="shared" si="10"/>
        <v>5</v>
      </c>
      <c r="N73" s="50">
        <f t="shared" si="10"/>
        <v>11</v>
      </c>
      <c r="O73" s="50">
        <f t="shared" si="10"/>
        <v>1</v>
      </c>
      <c r="P73" s="50">
        <f t="shared" si="10"/>
        <v>17</v>
      </c>
      <c r="Q73" s="50">
        <f t="shared" si="10"/>
        <v>8</v>
      </c>
      <c r="R73" s="50">
        <f t="shared" si="10"/>
        <v>16</v>
      </c>
      <c r="S73" s="50">
        <f t="shared" si="10"/>
        <v>14</v>
      </c>
      <c r="T73" s="50">
        <f t="shared" si="10"/>
        <v>10</v>
      </c>
      <c r="U73" s="50">
        <f t="shared" si="10"/>
        <v>4</v>
      </c>
      <c r="V73" s="50">
        <f t="shared" si="10"/>
        <v>6</v>
      </c>
      <c r="W73" s="50">
        <f t="shared" si="10"/>
        <v>12</v>
      </c>
      <c r="X73" s="50">
        <f t="shared" si="10"/>
        <v>2</v>
      </c>
      <c r="Y73" s="50">
        <f t="shared" si="10"/>
        <v>18</v>
      </c>
    </row>
    <row r="75" spans="1:30">
      <c r="H75" s="7" t="s">
        <v>4</v>
      </c>
    </row>
  </sheetData>
  <sheetProtection selectLockedCells="1"/>
  <sortState ref="B6:B49">
    <sortCondition ref="B6"/>
  </sortState>
  <mergeCells count="27">
    <mergeCell ref="AC5:AC6"/>
    <mergeCell ref="AD5:AD6"/>
    <mergeCell ref="C5:C6"/>
    <mergeCell ref="D5:D6"/>
    <mergeCell ref="L3:L4"/>
    <mergeCell ref="K3:K4"/>
    <mergeCell ref="J3:J4"/>
    <mergeCell ref="I3:I4"/>
    <mergeCell ref="H3:H4"/>
    <mergeCell ref="E5:E6"/>
    <mergeCell ref="F5:F6"/>
    <mergeCell ref="G5:G6"/>
    <mergeCell ref="AA5:AB5"/>
    <mergeCell ref="Y3:Y4"/>
    <mergeCell ref="X3:X4"/>
    <mergeCell ref="W3:W4"/>
    <mergeCell ref="V3:V4"/>
    <mergeCell ref="U3:U4"/>
    <mergeCell ref="O3:O4"/>
    <mergeCell ref="N3:N4"/>
    <mergeCell ref="M3:M4"/>
    <mergeCell ref="C3:G4"/>
    <mergeCell ref="T3:T4"/>
    <mergeCell ref="S3:S4"/>
    <mergeCell ref="R3:R4"/>
    <mergeCell ref="Q3:Q4"/>
    <mergeCell ref="P3:P4"/>
  </mergeCells>
  <conditionalFormatting sqref="AL3 AA2:AB4 AA7:AB72">
    <cfRule type="cellIs" dxfId="1528" priority="2614" operator="equal">
      <formula>0</formula>
    </cfRule>
    <cfRule type="cellIs" dxfId="1527" priority="2617" operator="equal">
      <formula>1</formula>
    </cfRule>
    <cfRule type="cellIs" dxfId="1526" priority="2618" operator="equal">
      <formula>2</formula>
    </cfRule>
    <cfRule type="cellIs" dxfId="1525" priority="2619" operator="equal">
      <formula>4</formula>
    </cfRule>
    <cfRule type="cellIs" dxfId="1524" priority="2620" operator="greaterThan">
      <formula>4</formula>
    </cfRule>
  </conditionalFormatting>
  <conditionalFormatting sqref="B5:B6 C5:D5 F5">
    <cfRule type="cellIs" dxfId="1523" priority="2615" operator="equal">
      <formula>0</formula>
    </cfRule>
  </conditionalFormatting>
  <conditionalFormatting sqref="I71 I62:I68">
    <cfRule type="containsText" dxfId="1522" priority="2555" operator="containsText" text="x">
      <formula>NOT(ISERROR(SEARCH("x",I62)))</formula>
    </cfRule>
    <cfRule type="cellIs" dxfId="1521" priority="2591" operator="greaterThan">
      <formula>$I$72+1</formula>
    </cfRule>
    <cfRule type="cellIs" dxfId="1520" priority="2592" operator="equal">
      <formula>$I$72+1</formula>
    </cfRule>
    <cfRule type="cellIs" dxfId="1519" priority="2593" operator="equal">
      <formula>$I$72-1</formula>
    </cfRule>
    <cfRule type="cellIs" dxfId="1518" priority="2594" operator="equal">
      <formula>$I$72-2</formula>
    </cfRule>
    <cfRule type="cellIs" dxfId="1517" priority="2595" operator="equal">
      <formula>$I$72</formula>
    </cfRule>
  </conditionalFormatting>
  <conditionalFormatting sqref="H71 H62:H68">
    <cfRule type="containsText" dxfId="1516" priority="2541" operator="containsText" text="x">
      <formula>NOT(ISERROR(SEARCH("x",H62)))</formula>
    </cfRule>
    <cfRule type="cellIs" dxfId="1515" priority="2542" operator="equal">
      <formula>$H$72-2</formula>
    </cfRule>
    <cfRule type="cellIs" dxfId="1514" priority="2543" operator="equal">
      <formula>$H$72-1</formula>
    </cfRule>
    <cfRule type="cellIs" priority="2544" operator="equal">
      <formula>$H$72</formula>
    </cfRule>
    <cfRule type="cellIs" dxfId="1513" priority="2545" operator="equal">
      <formula>$H$72+1</formula>
    </cfRule>
    <cfRule type="cellIs" dxfId="1512" priority="2546" operator="greaterThan">
      <formula>$H$72+1</formula>
    </cfRule>
  </conditionalFormatting>
  <conditionalFormatting sqref="J71 J62:J68">
    <cfRule type="containsText" dxfId="1511" priority="2535" operator="containsText" text="x">
      <formula>NOT(ISERROR(SEARCH("x",J62)))</formula>
    </cfRule>
    <cfRule type="cellIs" dxfId="1510" priority="2536" operator="greaterThan">
      <formula>$J$72+1</formula>
    </cfRule>
    <cfRule type="cellIs" dxfId="1509" priority="2537" operator="equal">
      <formula>$J$72+1</formula>
    </cfRule>
    <cfRule type="cellIs" dxfId="1508" priority="2538" operator="equal">
      <formula>$J$72-1</formula>
    </cfRule>
    <cfRule type="cellIs" dxfId="1507" priority="2539" operator="equal">
      <formula>$J$72-2</formula>
    </cfRule>
    <cfRule type="cellIs" dxfId="1506" priority="2540" operator="equal">
      <formula>$J$72</formula>
    </cfRule>
  </conditionalFormatting>
  <conditionalFormatting sqref="M71 M62:P68 Q61:Q68 H7:Q60 R7:Y68">
    <cfRule type="containsText" dxfId="1505" priority="2529" operator="containsText" text="x">
      <formula>NOT(ISERROR(SEARCH("x",H7)))</formula>
    </cfRule>
    <cfRule type="cellIs" dxfId="1504" priority="2530" operator="greaterThan">
      <formula>H$72+1</formula>
    </cfRule>
    <cfRule type="cellIs" dxfId="1503" priority="2531" operator="equal">
      <formula>H$72+1</formula>
    </cfRule>
    <cfRule type="cellIs" dxfId="1502" priority="2532" operator="equal">
      <formula>H$72-1</formula>
    </cfRule>
    <cfRule type="cellIs" dxfId="1501" priority="2533" operator="equal">
      <formula>H$72-2</formula>
    </cfRule>
    <cfRule type="cellIs" dxfId="1500" priority="2534" operator="equal">
      <formula>H$72</formula>
    </cfRule>
  </conditionalFormatting>
  <conditionalFormatting sqref="L71 L62:L68">
    <cfRule type="containsText" dxfId="1499" priority="2523" operator="containsText" text="x">
      <formula>NOT(ISERROR(SEARCH("x",L62)))</formula>
    </cfRule>
    <cfRule type="cellIs" dxfId="1498" priority="2524" operator="greaterThan">
      <formula>$L$72+1</formula>
    </cfRule>
    <cfRule type="cellIs" dxfId="1497" priority="2525" operator="equal">
      <formula>$L$72+1</formula>
    </cfRule>
    <cfRule type="cellIs" dxfId="1496" priority="2526" operator="equal">
      <formula>$L$72-1</formula>
    </cfRule>
    <cfRule type="cellIs" dxfId="1495" priority="2527" operator="equal">
      <formula>$L$72-2</formula>
    </cfRule>
    <cfRule type="cellIs" dxfId="1494" priority="2528" operator="equal">
      <formula>$L$72</formula>
    </cfRule>
  </conditionalFormatting>
  <conditionalFormatting sqref="K71 K62:K68">
    <cfRule type="containsText" dxfId="1493" priority="2439" operator="containsText" text="x">
      <formula>NOT(ISERROR(SEARCH("x",K62)))</formula>
    </cfRule>
    <cfRule type="cellIs" dxfId="1492" priority="2440" operator="equal">
      <formula>$K$72-2</formula>
    </cfRule>
    <cfRule type="cellIs" dxfId="1491" priority="2441" operator="equal">
      <formula>$K$72-1</formula>
    </cfRule>
    <cfRule type="cellIs" priority="2442" operator="equal">
      <formula>$K$72</formula>
    </cfRule>
    <cfRule type="cellIs" dxfId="1490" priority="2443" operator="equal">
      <formula>$K$72+1</formula>
    </cfRule>
    <cfRule type="cellIs" dxfId="1489" priority="2444" operator="greaterThan">
      <formula>$K$72+1</formula>
    </cfRule>
  </conditionalFormatting>
  <conditionalFormatting sqref="N71">
    <cfRule type="containsText" dxfId="1488" priority="1724" operator="containsText" text="x">
      <formula>NOT(ISERROR(SEARCH("x",N71)))</formula>
    </cfRule>
    <cfRule type="cellIs" dxfId="1487" priority="1725" operator="greaterThan">
      <formula>N$72+1</formula>
    </cfRule>
    <cfRule type="cellIs" dxfId="1486" priority="1726" operator="equal">
      <formula>N$72+1</formula>
    </cfRule>
    <cfRule type="cellIs" dxfId="1485" priority="1727" operator="equal">
      <formula>N$72-1</formula>
    </cfRule>
    <cfRule type="cellIs" dxfId="1484" priority="1728" operator="equal">
      <formula>N$72-2</formula>
    </cfRule>
    <cfRule type="cellIs" dxfId="1483" priority="1729" operator="equal">
      <formula>N$72</formula>
    </cfRule>
  </conditionalFormatting>
  <conditionalFormatting sqref="O71">
    <cfRule type="containsText" dxfId="1482" priority="1718" operator="containsText" text="x">
      <formula>NOT(ISERROR(SEARCH("x",O71)))</formula>
    </cfRule>
    <cfRule type="cellIs" dxfId="1481" priority="1719" operator="greaterThan">
      <formula>O$72+1</formula>
    </cfRule>
    <cfRule type="cellIs" dxfId="1480" priority="1720" operator="equal">
      <formula>O$72+1</formula>
    </cfRule>
    <cfRule type="cellIs" dxfId="1479" priority="1721" operator="equal">
      <formula>O$72-1</formula>
    </cfRule>
    <cfRule type="cellIs" dxfId="1478" priority="1722" operator="equal">
      <formula>O$72-2</formula>
    </cfRule>
    <cfRule type="cellIs" dxfId="1477" priority="1723" operator="equal">
      <formula>O$72</formula>
    </cfRule>
  </conditionalFormatting>
  <conditionalFormatting sqref="P71">
    <cfRule type="containsText" dxfId="1476" priority="1712" operator="containsText" text="x">
      <formula>NOT(ISERROR(SEARCH("x",P71)))</formula>
    </cfRule>
    <cfRule type="cellIs" dxfId="1475" priority="1713" operator="greaterThan">
      <formula>P$72+1</formula>
    </cfRule>
    <cfRule type="cellIs" dxfId="1474" priority="1714" operator="equal">
      <formula>P$72+1</formula>
    </cfRule>
    <cfRule type="cellIs" dxfId="1473" priority="1715" operator="equal">
      <formula>P$72-1</formula>
    </cfRule>
    <cfRule type="cellIs" dxfId="1472" priority="1716" operator="equal">
      <formula>P$72-2</formula>
    </cfRule>
    <cfRule type="cellIs" dxfId="1471" priority="1717" operator="equal">
      <formula>P$72</formula>
    </cfRule>
  </conditionalFormatting>
  <conditionalFormatting sqref="Q71">
    <cfRule type="containsText" dxfId="1470" priority="1706" operator="containsText" text="x">
      <formula>NOT(ISERROR(SEARCH("x",Q71)))</formula>
    </cfRule>
    <cfRule type="cellIs" dxfId="1469" priority="1707" operator="greaterThan">
      <formula>Q$72+1</formula>
    </cfRule>
    <cfRule type="cellIs" dxfId="1468" priority="1708" operator="equal">
      <formula>Q$72+1</formula>
    </cfRule>
    <cfRule type="cellIs" dxfId="1467" priority="1709" operator="equal">
      <formula>Q$72-1</formula>
    </cfRule>
    <cfRule type="cellIs" dxfId="1466" priority="1710" operator="equal">
      <formula>Q$72-2</formula>
    </cfRule>
    <cfRule type="cellIs" dxfId="1465" priority="1711" operator="equal">
      <formula>Q$72</formula>
    </cfRule>
  </conditionalFormatting>
  <conditionalFormatting sqref="R71">
    <cfRule type="containsText" dxfId="1464" priority="1700" operator="containsText" text="x">
      <formula>NOT(ISERROR(SEARCH("x",R71)))</formula>
    </cfRule>
    <cfRule type="cellIs" dxfId="1463" priority="1701" operator="greaterThan">
      <formula>R$72+1</formula>
    </cfRule>
    <cfRule type="cellIs" dxfId="1462" priority="1702" operator="equal">
      <formula>R$72+1</formula>
    </cfRule>
    <cfRule type="cellIs" dxfId="1461" priority="1703" operator="equal">
      <formula>R$72-1</formula>
    </cfRule>
    <cfRule type="cellIs" dxfId="1460" priority="1704" operator="equal">
      <formula>R$72-2</formula>
    </cfRule>
    <cfRule type="cellIs" dxfId="1459" priority="1705" operator="equal">
      <formula>R$72</formula>
    </cfRule>
  </conditionalFormatting>
  <conditionalFormatting sqref="S71">
    <cfRule type="containsText" dxfId="1458" priority="1694" operator="containsText" text="x">
      <formula>NOT(ISERROR(SEARCH("x",S71)))</formula>
    </cfRule>
    <cfRule type="cellIs" dxfId="1457" priority="1695" operator="greaterThan">
      <formula>S$72+1</formula>
    </cfRule>
    <cfRule type="cellIs" dxfId="1456" priority="1696" operator="equal">
      <formula>S$72+1</formula>
    </cfRule>
    <cfRule type="cellIs" dxfId="1455" priority="1697" operator="equal">
      <formula>S$72-1</formula>
    </cfRule>
    <cfRule type="cellIs" dxfId="1454" priority="1698" operator="equal">
      <formula>S$72-2</formula>
    </cfRule>
    <cfRule type="cellIs" dxfId="1453" priority="1699" operator="equal">
      <formula>S$72</formula>
    </cfRule>
  </conditionalFormatting>
  <conditionalFormatting sqref="T71">
    <cfRule type="containsText" dxfId="1452" priority="1688" operator="containsText" text="x">
      <formula>NOT(ISERROR(SEARCH("x",T71)))</formula>
    </cfRule>
    <cfRule type="cellIs" dxfId="1451" priority="1689" operator="greaterThan">
      <formula>T$72+1</formula>
    </cfRule>
    <cfRule type="cellIs" dxfId="1450" priority="1690" operator="equal">
      <formula>T$72+1</formula>
    </cfRule>
    <cfRule type="cellIs" dxfId="1449" priority="1691" operator="equal">
      <formula>T$72-1</formula>
    </cfRule>
    <cfRule type="cellIs" dxfId="1448" priority="1692" operator="equal">
      <formula>T$72-2</formula>
    </cfRule>
    <cfRule type="cellIs" dxfId="1447" priority="1693" operator="equal">
      <formula>T$72</formula>
    </cfRule>
  </conditionalFormatting>
  <conditionalFormatting sqref="U71">
    <cfRule type="containsText" dxfId="1446" priority="1682" operator="containsText" text="x">
      <formula>NOT(ISERROR(SEARCH("x",U71)))</formula>
    </cfRule>
    <cfRule type="cellIs" dxfId="1445" priority="1683" operator="greaterThan">
      <formula>U$72+1</formula>
    </cfRule>
    <cfRule type="cellIs" dxfId="1444" priority="1684" operator="equal">
      <formula>U$72+1</formula>
    </cfRule>
    <cfRule type="cellIs" dxfId="1443" priority="1685" operator="equal">
      <formula>U$72-1</formula>
    </cfRule>
    <cfRule type="cellIs" dxfId="1442" priority="1686" operator="equal">
      <formula>U$72-2</formula>
    </cfRule>
    <cfRule type="cellIs" dxfId="1441" priority="1687" operator="equal">
      <formula>U$72</formula>
    </cfRule>
  </conditionalFormatting>
  <conditionalFormatting sqref="V71">
    <cfRule type="containsText" dxfId="1440" priority="1676" operator="containsText" text="x">
      <formula>NOT(ISERROR(SEARCH("x",V71)))</formula>
    </cfRule>
    <cfRule type="cellIs" dxfId="1439" priority="1677" operator="greaterThan">
      <formula>V$72+1</formula>
    </cfRule>
    <cfRule type="cellIs" dxfId="1438" priority="1678" operator="equal">
      <formula>V$72+1</formula>
    </cfRule>
    <cfRule type="cellIs" dxfId="1437" priority="1679" operator="equal">
      <formula>V$72-1</formula>
    </cfRule>
    <cfRule type="cellIs" dxfId="1436" priority="1680" operator="equal">
      <formula>V$72-2</formula>
    </cfRule>
    <cfRule type="cellIs" dxfId="1435" priority="1681" operator="equal">
      <formula>V$72</formula>
    </cfRule>
  </conditionalFormatting>
  <conditionalFormatting sqref="W71">
    <cfRule type="containsText" dxfId="1434" priority="1670" operator="containsText" text="x">
      <formula>NOT(ISERROR(SEARCH("x",W71)))</formula>
    </cfRule>
    <cfRule type="cellIs" dxfId="1433" priority="1671" operator="greaterThan">
      <formula>W$72+1</formula>
    </cfRule>
    <cfRule type="cellIs" dxfId="1432" priority="1672" operator="equal">
      <formula>W$72+1</formula>
    </cfRule>
    <cfRule type="cellIs" dxfId="1431" priority="1673" operator="equal">
      <formula>W$72-1</formula>
    </cfRule>
    <cfRule type="cellIs" dxfId="1430" priority="1674" operator="equal">
      <formula>W$72-2</formula>
    </cfRule>
    <cfRule type="cellIs" dxfId="1429" priority="1675" operator="equal">
      <formula>W$72</formula>
    </cfRule>
  </conditionalFormatting>
  <conditionalFormatting sqref="X71">
    <cfRule type="containsText" dxfId="1428" priority="1664" operator="containsText" text="x">
      <formula>NOT(ISERROR(SEARCH("x",X71)))</formula>
    </cfRule>
    <cfRule type="cellIs" dxfId="1427" priority="1665" operator="greaterThan">
      <formula>X$72+1</formula>
    </cfRule>
    <cfRule type="cellIs" dxfId="1426" priority="1666" operator="equal">
      <formula>X$72+1</formula>
    </cfRule>
    <cfRule type="cellIs" dxfId="1425" priority="1667" operator="equal">
      <formula>X$72-1</formula>
    </cfRule>
    <cfRule type="cellIs" dxfId="1424" priority="1668" operator="equal">
      <formula>X$72-2</formula>
    </cfRule>
    <cfRule type="cellIs" dxfId="1423" priority="1669" operator="equal">
      <formula>X$72</formula>
    </cfRule>
  </conditionalFormatting>
  <conditionalFormatting sqref="Y71">
    <cfRule type="containsText" dxfId="1422" priority="1658" operator="containsText" text="x">
      <formula>NOT(ISERROR(SEARCH("x",Y71)))</formula>
    </cfRule>
    <cfRule type="cellIs" dxfId="1421" priority="1659" operator="greaterThan">
      <formula>Y$72+1</formula>
    </cfRule>
    <cfRule type="cellIs" dxfId="1420" priority="1660" operator="equal">
      <formula>Y$72+1</formula>
    </cfRule>
    <cfRule type="cellIs" dxfId="1419" priority="1661" operator="equal">
      <formula>Y$72-1</formula>
    </cfRule>
    <cfRule type="cellIs" dxfId="1418" priority="1662" operator="equal">
      <formula>Y$72-2</formula>
    </cfRule>
    <cfRule type="cellIs" dxfId="1417" priority="1663" operator="equal">
      <formula>Y$72</formula>
    </cfRule>
  </conditionalFormatting>
  <conditionalFormatting sqref="I69:I70">
    <cfRule type="containsText" dxfId="1416" priority="981" operator="containsText" text="x">
      <formula>NOT(ISERROR(SEARCH("x",I69)))</formula>
    </cfRule>
    <cfRule type="cellIs" dxfId="1415" priority="982" operator="greaterThan">
      <formula>$I$72+1</formula>
    </cfRule>
    <cfRule type="cellIs" dxfId="1414" priority="983" operator="equal">
      <formula>$I$72+1</formula>
    </cfRule>
    <cfRule type="cellIs" dxfId="1413" priority="984" operator="equal">
      <formula>$I$72-1</formula>
    </cfRule>
    <cfRule type="cellIs" dxfId="1412" priority="985" operator="equal">
      <formula>$I$72-2</formula>
    </cfRule>
    <cfRule type="cellIs" dxfId="1411" priority="986" operator="equal">
      <formula>$I$72</formula>
    </cfRule>
  </conditionalFormatting>
  <conditionalFormatting sqref="H69:H70">
    <cfRule type="containsText" dxfId="1410" priority="975" operator="containsText" text="x">
      <formula>NOT(ISERROR(SEARCH("x",H69)))</formula>
    </cfRule>
    <cfRule type="cellIs" dxfId="1409" priority="976" operator="equal">
      <formula>$H$72-2</formula>
    </cfRule>
    <cfRule type="cellIs" dxfId="1408" priority="977" operator="equal">
      <formula>$H$72-1</formula>
    </cfRule>
    <cfRule type="cellIs" priority="978" operator="equal">
      <formula>$H$72</formula>
    </cfRule>
    <cfRule type="cellIs" dxfId="1407" priority="979" operator="equal">
      <formula>$H$72+1</formula>
    </cfRule>
    <cfRule type="cellIs" dxfId="1406" priority="980" operator="greaterThan">
      <formula>$H$72+1</formula>
    </cfRule>
  </conditionalFormatting>
  <conditionalFormatting sqref="J69:J70">
    <cfRule type="containsText" dxfId="1405" priority="969" operator="containsText" text="x">
      <formula>NOT(ISERROR(SEARCH("x",J69)))</formula>
    </cfRule>
    <cfRule type="cellIs" dxfId="1404" priority="970" operator="greaterThan">
      <formula>$J$72+1</formula>
    </cfRule>
    <cfRule type="cellIs" dxfId="1403" priority="971" operator="equal">
      <formula>$J$72+1</formula>
    </cfRule>
    <cfRule type="cellIs" dxfId="1402" priority="972" operator="equal">
      <formula>$J$72-1</formula>
    </cfRule>
    <cfRule type="cellIs" dxfId="1401" priority="973" operator="equal">
      <formula>$J$72-2</formula>
    </cfRule>
    <cfRule type="cellIs" dxfId="1400" priority="974" operator="equal">
      <formula>$J$72</formula>
    </cfRule>
  </conditionalFormatting>
  <conditionalFormatting sqref="M69:M70">
    <cfRule type="containsText" dxfId="1399" priority="963" operator="containsText" text="x">
      <formula>NOT(ISERROR(SEARCH("x",M69)))</formula>
    </cfRule>
    <cfRule type="cellIs" dxfId="1398" priority="964" operator="greaterThan">
      <formula>M$72+1</formula>
    </cfRule>
    <cfRule type="cellIs" dxfId="1397" priority="965" operator="equal">
      <formula>M$72+1</formula>
    </cfRule>
    <cfRule type="cellIs" dxfId="1396" priority="966" operator="equal">
      <formula>M$72-1</formula>
    </cfRule>
    <cfRule type="cellIs" dxfId="1395" priority="967" operator="equal">
      <formula>M$72-2</formula>
    </cfRule>
    <cfRule type="cellIs" dxfId="1394" priority="968" operator="equal">
      <formula>M$72</formula>
    </cfRule>
  </conditionalFormatting>
  <conditionalFormatting sqref="L69:L70">
    <cfRule type="containsText" dxfId="1393" priority="957" operator="containsText" text="x">
      <formula>NOT(ISERROR(SEARCH("x",L69)))</formula>
    </cfRule>
    <cfRule type="cellIs" dxfId="1392" priority="958" operator="greaterThan">
      <formula>$L$72+1</formula>
    </cfRule>
    <cfRule type="cellIs" dxfId="1391" priority="959" operator="equal">
      <formula>$L$72+1</formula>
    </cfRule>
    <cfRule type="cellIs" dxfId="1390" priority="960" operator="equal">
      <formula>$L$72-1</formula>
    </cfRule>
    <cfRule type="cellIs" dxfId="1389" priority="961" operator="equal">
      <formula>$L$72-2</formula>
    </cfRule>
    <cfRule type="cellIs" dxfId="1388" priority="962" operator="equal">
      <formula>$L$72</formula>
    </cfRule>
  </conditionalFormatting>
  <conditionalFormatting sqref="K69:K70">
    <cfRule type="containsText" dxfId="1387" priority="951" operator="containsText" text="x">
      <formula>NOT(ISERROR(SEARCH("x",K69)))</formula>
    </cfRule>
    <cfRule type="cellIs" dxfId="1386" priority="952" operator="equal">
      <formula>$K$72-2</formula>
    </cfRule>
    <cfRule type="cellIs" dxfId="1385" priority="953" operator="equal">
      <formula>$K$72-1</formula>
    </cfRule>
    <cfRule type="cellIs" priority="954" operator="equal">
      <formula>$K$72</formula>
    </cfRule>
    <cfRule type="cellIs" dxfId="1384" priority="955" operator="equal">
      <formula>$K$72+1</formula>
    </cfRule>
    <cfRule type="cellIs" dxfId="1383" priority="956" operator="greaterThan">
      <formula>$K$72+1</formula>
    </cfRule>
  </conditionalFormatting>
  <conditionalFormatting sqref="N69:N70">
    <cfRule type="containsText" dxfId="1382" priority="945" operator="containsText" text="x">
      <formula>NOT(ISERROR(SEARCH("x",N69)))</formula>
    </cfRule>
    <cfRule type="cellIs" dxfId="1381" priority="946" operator="greaterThan">
      <formula>N$72+1</formula>
    </cfRule>
    <cfRule type="cellIs" dxfId="1380" priority="947" operator="equal">
      <formula>N$72+1</formula>
    </cfRule>
    <cfRule type="cellIs" dxfId="1379" priority="948" operator="equal">
      <formula>N$72-1</formula>
    </cfRule>
    <cfRule type="cellIs" dxfId="1378" priority="949" operator="equal">
      <formula>N$72-2</formula>
    </cfRule>
    <cfRule type="cellIs" dxfId="1377" priority="950" operator="equal">
      <formula>N$72</formula>
    </cfRule>
  </conditionalFormatting>
  <conditionalFormatting sqref="O69:O70">
    <cfRule type="containsText" dxfId="1376" priority="939" operator="containsText" text="x">
      <formula>NOT(ISERROR(SEARCH("x",O69)))</formula>
    </cfRule>
    <cfRule type="cellIs" dxfId="1375" priority="940" operator="greaterThan">
      <formula>O$72+1</formula>
    </cfRule>
    <cfRule type="cellIs" dxfId="1374" priority="941" operator="equal">
      <formula>O$72+1</formula>
    </cfRule>
    <cfRule type="cellIs" dxfId="1373" priority="942" operator="equal">
      <formula>O$72-1</formula>
    </cfRule>
    <cfRule type="cellIs" dxfId="1372" priority="943" operator="equal">
      <formula>O$72-2</formula>
    </cfRule>
    <cfRule type="cellIs" dxfId="1371" priority="944" operator="equal">
      <formula>O$72</formula>
    </cfRule>
  </conditionalFormatting>
  <conditionalFormatting sqref="P69:P70">
    <cfRule type="containsText" dxfId="1370" priority="933" operator="containsText" text="x">
      <formula>NOT(ISERROR(SEARCH("x",P69)))</formula>
    </cfRule>
    <cfRule type="cellIs" dxfId="1369" priority="934" operator="greaterThan">
      <formula>P$72+1</formula>
    </cfRule>
    <cfRule type="cellIs" dxfId="1368" priority="935" operator="equal">
      <formula>P$72+1</formula>
    </cfRule>
    <cfRule type="cellIs" dxfId="1367" priority="936" operator="equal">
      <formula>P$72-1</formula>
    </cfRule>
    <cfRule type="cellIs" dxfId="1366" priority="937" operator="equal">
      <formula>P$72-2</formula>
    </cfRule>
    <cfRule type="cellIs" dxfId="1365" priority="938" operator="equal">
      <formula>P$72</formula>
    </cfRule>
  </conditionalFormatting>
  <conditionalFormatting sqref="Q69:Q70">
    <cfRule type="containsText" dxfId="1364" priority="927" operator="containsText" text="x">
      <formula>NOT(ISERROR(SEARCH("x",Q69)))</formula>
    </cfRule>
    <cfRule type="cellIs" dxfId="1363" priority="928" operator="greaterThan">
      <formula>Q$72+1</formula>
    </cfRule>
    <cfRule type="cellIs" dxfId="1362" priority="929" operator="equal">
      <formula>Q$72+1</formula>
    </cfRule>
    <cfRule type="cellIs" dxfId="1361" priority="930" operator="equal">
      <formula>Q$72-1</formula>
    </cfRule>
    <cfRule type="cellIs" dxfId="1360" priority="931" operator="equal">
      <formula>Q$72-2</formula>
    </cfRule>
    <cfRule type="cellIs" dxfId="1359" priority="932" operator="equal">
      <formula>Q$72</formula>
    </cfRule>
  </conditionalFormatting>
  <conditionalFormatting sqref="R69:R70">
    <cfRule type="containsText" dxfId="1358" priority="921" operator="containsText" text="x">
      <formula>NOT(ISERROR(SEARCH("x",R69)))</formula>
    </cfRule>
    <cfRule type="cellIs" dxfId="1357" priority="922" operator="greaterThan">
      <formula>R$72+1</formula>
    </cfRule>
    <cfRule type="cellIs" dxfId="1356" priority="923" operator="equal">
      <formula>R$72+1</formula>
    </cfRule>
    <cfRule type="cellIs" dxfId="1355" priority="924" operator="equal">
      <formula>R$72-1</formula>
    </cfRule>
    <cfRule type="cellIs" dxfId="1354" priority="925" operator="equal">
      <formula>R$72-2</formula>
    </cfRule>
    <cfRule type="cellIs" dxfId="1353" priority="926" operator="equal">
      <formula>R$72</formula>
    </cfRule>
  </conditionalFormatting>
  <conditionalFormatting sqref="S69:S70">
    <cfRule type="containsText" dxfId="1352" priority="915" operator="containsText" text="x">
      <formula>NOT(ISERROR(SEARCH("x",S69)))</formula>
    </cfRule>
    <cfRule type="cellIs" dxfId="1351" priority="916" operator="greaterThan">
      <formula>S$72+1</formula>
    </cfRule>
    <cfRule type="cellIs" dxfId="1350" priority="917" operator="equal">
      <formula>S$72+1</formula>
    </cfRule>
    <cfRule type="cellIs" dxfId="1349" priority="918" operator="equal">
      <formula>S$72-1</formula>
    </cfRule>
    <cfRule type="cellIs" dxfId="1348" priority="919" operator="equal">
      <formula>S$72-2</formula>
    </cfRule>
    <cfRule type="cellIs" dxfId="1347" priority="920" operator="equal">
      <formula>S$72</formula>
    </cfRule>
  </conditionalFormatting>
  <conditionalFormatting sqref="T69:T70">
    <cfRule type="containsText" dxfId="1346" priority="909" operator="containsText" text="x">
      <formula>NOT(ISERROR(SEARCH("x",T69)))</formula>
    </cfRule>
    <cfRule type="cellIs" dxfId="1345" priority="910" operator="greaterThan">
      <formula>T$72+1</formula>
    </cfRule>
    <cfRule type="cellIs" dxfId="1344" priority="911" operator="equal">
      <formula>T$72+1</formula>
    </cfRule>
    <cfRule type="cellIs" dxfId="1343" priority="912" operator="equal">
      <formula>T$72-1</formula>
    </cfRule>
    <cfRule type="cellIs" dxfId="1342" priority="913" operator="equal">
      <formula>T$72-2</formula>
    </cfRule>
    <cfRule type="cellIs" dxfId="1341" priority="914" operator="equal">
      <formula>T$72</formula>
    </cfRule>
  </conditionalFormatting>
  <conditionalFormatting sqref="U69:U70">
    <cfRule type="containsText" dxfId="1340" priority="903" operator="containsText" text="x">
      <formula>NOT(ISERROR(SEARCH("x",U69)))</formula>
    </cfRule>
    <cfRule type="cellIs" dxfId="1339" priority="904" operator="greaterThan">
      <formula>U$72+1</formula>
    </cfRule>
    <cfRule type="cellIs" dxfId="1338" priority="905" operator="equal">
      <formula>U$72+1</formula>
    </cfRule>
    <cfRule type="cellIs" dxfId="1337" priority="906" operator="equal">
      <formula>U$72-1</formula>
    </cfRule>
    <cfRule type="cellIs" dxfId="1336" priority="907" operator="equal">
      <formula>U$72-2</formula>
    </cfRule>
    <cfRule type="cellIs" dxfId="1335" priority="908" operator="equal">
      <formula>U$72</formula>
    </cfRule>
  </conditionalFormatting>
  <conditionalFormatting sqref="V69:V70">
    <cfRule type="containsText" dxfId="1334" priority="897" operator="containsText" text="x">
      <formula>NOT(ISERROR(SEARCH("x",V69)))</formula>
    </cfRule>
    <cfRule type="cellIs" dxfId="1333" priority="898" operator="greaterThan">
      <formula>V$72+1</formula>
    </cfRule>
    <cfRule type="cellIs" dxfId="1332" priority="899" operator="equal">
      <formula>V$72+1</formula>
    </cfRule>
    <cfRule type="cellIs" dxfId="1331" priority="900" operator="equal">
      <formula>V$72-1</formula>
    </cfRule>
    <cfRule type="cellIs" dxfId="1330" priority="901" operator="equal">
      <formula>V$72-2</formula>
    </cfRule>
    <cfRule type="cellIs" dxfId="1329" priority="902" operator="equal">
      <formula>V$72</formula>
    </cfRule>
  </conditionalFormatting>
  <conditionalFormatting sqref="W69:W70">
    <cfRule type="containsText" dxfId="1328" priority="891" operator="containsText" text="x">
      <formula>NOT(ISERROR(SEARCH("x",W69)))</formula>
    </cfRule>
    <cfRule type="cellIs" dxfId="1327" priority="892" operator="greaterThan">
      <formula>W$72+1</formula>
    </cfRule>
    <cfRule type="cellIs" dxfId="1326" priority="893" operator="equal">
      <formula>W$72+1</formula>
    </cfRule>
    <cfRule type="cellIs" dxfId="1325" priority="894" operator="equal">
      <formula>W$72-1</formula>
    </cfRule>
    <cfRule type="cellIs" dxfId="1324" priority="895" operator="equal">
      <formula>W$72-2</formula>
    </cfRule>
    <cfRule type="cellIs" dxfId="1323" priority="896" operator="equal">
      <formula>W$72</formula>
    </cfRule>
  </conditionalFormatting>
  <conditionalFormatting sqref="X69:X70">
    <cfRule type="containsText" dxfId="1322" priority="885" operator="containsText" text="x">
      <formula>NOT(ISERROR(SEARCH("x",X69)))</formula>
    </cfRule>
    <cfRule type="cellIs" dxfId="1321" priority="886" operator="greaterThan">
      <formula>X$72+1</formula>
    </cfRule>
    <cfRule type="cellIs" dxfId="1320" priority="887" operator="equal">
      <formula>X$72+1</formula>
    </cfRule>
    <cfRule type="cellIs" dxfId="1319" priority="888" operator="equal">
      <formula>X$72-1</formula>
    </cfRule>
    <cfRule type="cellIs" dxfId="1318" priority="889" operator="equal">
      <formula>X$72-2</formula>
    </cfRule>
    <cfRule type="cellIs" dxfId="1317" priority="890" operator="equal">
      <formula>X$72</formula>
    </cfRule>
  </conditionalFormatting>
  <conditionalFormatting sqref="Y69:Y70">
    <cfRule type="containsText" dxfId="1316" priority="879" operator="containsText" text="x">
      <formula>NOT(ISERROR(SEARCH("x",Y69)))</formula>
    </cfRule>
    <cfRule type="cellIs" dxfId="1315" priority="880" operator="greaterThan">
      <formula>Y$72+1</formula>
    </cfRule>
    <cfRule type="cellIs" dxfId="1314" priority="881" operator="equal">
      <formula>Y$72+1</formula>
    </cfRule>
    <cfRule type="cellIs" dxfId="1313" priority="882" operator="equal">
      <formula>Y$72-1</formula>
    </cfRule>
    <cfRule type="cellIs" dxfId="1312" priority="883" operator="equal">
      <formula>Y$72-2</formula>
    </cfRule>
    <cfRule type="cellIs" dxfId="1311" priority="884" operator="equal">
      <formula>Y$72</formula>
    </cfRule>
  </conditionalFormatting>
  <conditionalFormatting sqref="I61">
    <cfRule type="containsText" dxfId="1310" priority="63" operator="containsText" text="x">
      <formula>NOT(ISERROR(SEARCH("x",I61)))</formula>
    </cfRule>
    <cfRule type="cellIs" dxfId="1309" priority="64" operator="greaterThan">
      <formula>$I$72+1</formula>
    </cfRule>
    <cfRule type="cellIs" dxfId="1308" priority="65" operator="equal">
      <formula>$I$72+1</formula>
    </cfRule>
    <cfRule type="cellIs" dxfId="1307" priority="66" operator="equal">
      <formula>$I$72-1</formula>
    </cfRule>
    <cfRule type="cellIs" dxfId="1306" priority="67" operator="equal">
      <formula>$I$72-2</formula>
    </cfRule>
    <cfRule type="cellIs" dxfId="1305" priority="68" operator="equal">
      <formula>$I$72</formula>
    </cfRule>
  </conditionalFormatting>
  <conditionalFormatting sqref="H61">
    <cfRule type="containsText" dxfId="1304" priority="57" operator="containsText" text="x">
      <formula>NOT(ISERROR(SEARCH("x",H61)))</formula>
    </cfRule>
    <cfRule type="cellIs" dxfId="1303" priority="58" operator="equal">
      <formula>$H$72-2</formula>
    </cfRule>
    <cfRule type="cellIs" dxfId="1302" priority="59" operator="equal">
      <formula>$H$72-1</formula>
    </cfRule>
    <cfRule type="cellIs" priority="60" operator="equal">
      <formula>$H$72</formula>
    </cfRule>
    <cfRule type="cellIs" dxfId="1301" priority="61" operator="equal">
      <formula>$H$72+1</formula>
    </cfRule>
    <cfRule type="cellIs" dxfId="1300" priority="62" operator="greaterThan">
      <formula>$H$72+1</formula>
    </cfRule>
  </conditionalFormatting>
  <conditionalFormatting sqref="J61">
    <cfRule type="containsText" dxfId="1299" priority="51" operator="containsText" text="x">
      <formula>NOT(ISERROR(SEARCH("x",J61)))</formula>
    </cfRule>
    <cfRule type="cellIs" dxfId="1298" priority="52" operator="greaterThan">
      <formula>$J$72+1</formula>
    </cfRule>
    <cfRule type="cellIs" dxfId="1297" priority="53" operator="equal">
      <formula>$J$72+1</formula>
    </cfRule>
    <cfRule type="cellIs" dxfId="1296" priority="54" operator="equal">
      <formula>$J$72-1</formula>
    </cfRule>
    <cfRule type="cellIs" dxfId="1295" priority="55" operator="equal">
      <formula>$J$72-2</formula>
    </cfRule>
    <cfRule type="cellIs" dxfId="1294" priority="56" operator="equal">
      <formula>$J$72</formula>
    </cfRule>
  </conditionalFormatting>
  <conditionalFormatting sqref="M61">
    <cfRule type="containsText" dxfId="1293" priority="45" operator="containsText" text="x">
      <formula>NOT(ISERROR(SEARCH("x",M61)))</formula>
    </cfRule>
    <cfRule type="cellIs" dxfId="1292" priority="46" operator="greaterThan">
      <formula>M$72+1</formula>
    </cfRule>
    <cfRule type="cellIs" dxfId="1291" priority="47" operator="equal">
      <formula>M$72+1</formula>
    </cfRule>
    <cfRule type="cellIs" dxfId="1290" priority="48" operator="equal">
      <formula>M$72-1</formula>
    </cfRule>
    <cfRule type="cellIs" dxfId="1289" priority="49" operator="equal">
      <formula>M$72-2</formula>
    </cfRule>
    <cfRule type="cellIs" dxfId="1288" priority="50" operator="equal">
      <formula>M$72</formula>
    </cfRule>
  </conditionalFormatting>
  <conditionalFormatting sqref="L61">
    <cfRule type="containsText" dxfId="1287" priority="39" operator="containsText" text="x">
      <formula>NOT(ISERROR(SEARCH("x",L61)))</formula>
    </cfRule>
    <cfRule type="cellIs" dxfId="1286" priority="40" operator="greaterThan">
      <formula>$L$72+1</formula>
    </cfRule>
    <cfRule type="cellIs" dxfId="1285" priority="41" operator="equal">
      <formula>$L$72+1</formula>
    </cfRule>
    <cfRule type="cellIs" dxfId="1284" priority="42" operator="equal">
      <formula>$L$72-1</formula>
    </cfRule>
    <cfRule type="cellIs" dxfId="1283" priority="43" operator="equal">
      <formula>$L$72-2</formula>
    </cfRule>
    <cfRule type="cellIs" dxfId="1282" priority="44" operator="equal">
      <formula>$L$72</formula>
    </cfRule>
  </conditionalFormatting>
  <conditionalFormatting sqref="K61">
    <cfRule type="containsText" dxfId="1281" priority="33" operator="containsText" text="x">
      <formula>NOT(ISERROR(SEARCH("x",K61)))</formula>
    </cfRule>
    <cfRule type="cellIs" dxfId="1280" priority="34" operator="equal">
      <formula>$K$72-2</formula>
    </cfRule>
    <cfRule type="cellIs" dxfId="1279" priority="35" operator="equal">
      <formula>$K$72-1</formula>
    </cfRule>
    <cfRule type="cellIs" priority="36" operator="equal">
      <formula>$K$72</formula>
    </cfRule>
    <cfRule type="cellIs" dxfId="1278" priority="37" operator="equal">
      <formula>$K$72+1</formula>
    </cfRule>
    <cfRule type="cellIs" dxfId="1277" priority="38" operator="greaterThan">
      <formula>$K$72+1</formula>
    </cfRule>
  </conditionalFormatting>
  <conditionalFormatting sqref="N61">
    <cfRule type="containsText" dxfId="1276" priority="27" operator="containsText" text="x">
      <formula>NOT(ISERROR(SEARCH("x",N61)))</formula>
    </cfRule>
    <cfRule type="cellIs" dxfId="1275" priority="28" operator="greaterThan">
      <formula>N$72+1</formula>
    </cfRule>
    <cfRule type="cellIs" dxfId="1274" priority="29" operator="equal">
      <formula>N$72+1</formula>
    </cfRule>
    <cfRule type="cellIs" dxfId="1273" priority="30" operator="equal">
      <formula>N$72-1</formula>
    </cfRule>
    <cfRule type="cellIs" dxfId="1272" priority="31" operator="equal">
      <formula>N$72-2</formula>
    </cfRule>
    <cfRule type="cellIs" dxfId="1271" priority="32" operator="equal">
      <formula>N$72</formula>
    </cfRule>
  </conditionalFormatting>
  <conditionalFormatting sqref="O61">
    <cfRule type="containsText" dxfId="1270" priority="21" operator="containsText" text="x">
      <formula>NOT(ISERROR(SEARCH("x",O61)))</formula>
    </cfRule>
    <cfRule type="cellIs" dxfId="1269" priority="22" operator="greaterThan">
      <formula>O$72+1</formula>
    </cfRule>
    <cfRule type="cellIs" dxfId="1268" priority="23" operator="equal">
      <formula>O$72+1</formula>
    </cfRule>
    <cfRule type="cellIs" dxfId="1267" priority="24" operator="equal">
      <formula>O$72-1</formula>
    </cfRule>
    <cfRule type="cellIs" dxfId="1266" priority="25" operator="equal">
      <formula>O$72-2</formula>
    </cfRule>
    <cfRule type="cellIs" dxfId="1265" priority="26" operator="equal">
      <formula>O$72</formula>
    </cfRule>
  </conditionalFormatting>
  <conditionalFormatting sqref="P61">
    <cfRule type="containsText" dxfId="1264" priority="15" operator="containsText" text="x">
      <formula>NOT(ISERROR(SEARCH("x",P61)))</formula>
    </cfRule>
    <cfRule type="cellIs" dxfId="1263" priority="16" operator="greaterThan">
      <formula>P$72+1</formula>
    </cfRule>
    <cfRule type="cellIs" dxfId="1262" priority="17" operator="equal">
      <formula>P$72+1</formula>
    </cfRule>
    <cfRule type="cellIs" dxfId="1261" priority="18" operator="equal">
      <formula>P$72-1</formula>
    </cfRule>
    <cfRule type="cellIs" dxfId="1260" priority="19" operator="equal">
      <formula>P$72-2</formula>
    </cfRule>
    <cfRule type="cellIs" dxfId="1259" priority="20" operator="equal">
      <formula>P$72</formula>
    </cfRule>
  </conditionalFormatting>
  <conditionalFormatting sqref="E7:G1048576 D2 C3 E1:G2">
    <cfRule type="cellIs" dxfId="1258" priority="14" operator="equal">
      <formula>-3</formula>
    </cfRule>
  </conditionalFormatting>
  <conditionalFormatting sqref="Z1:Z1048576">
    <cfRule type="cellIs" dxfId="1257" priority="13" operator="lessThan">
      <formula>1</formula>
    </cfRule>
  </conditionalFormatting>
  <conditionalFormatting sqref="E5">
    <cfRule type="cellIs" dxfId="1256" priority="3" operator="equal">
      <formula>0</formula>
    </cfRule>
  </conditionalFormatting>
  <conditionalFormatting sqref="G5">
    <cfRule type="cellIs" dxfId="1255" priority="2" operator="equal">
      <formula>0</formula>
    </cfRule>
  </conditionalFormatting>
  <conditionalFormatting sqref="C7:C41">
    <cfRule type="cellIs" dxfId="1254" priority="1" operator="equal">
      <formula>-3</formula>
    </cfRule>
  </conditionalFormatting>
  <pageMargins left="0.7" right="0.7" top="0.53" bottom="0.36"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4:AI74"/>
  <sheetViews>
    <sheetView topLeftCell="G1" workbookViewId="0">
      <selection activeCell="AD8" sqref="AD8"/>
    </sheetView>
  </sheetViews>
  <sheetFormatPr defaultRowHeight="15"/>
  <cols>
    <col min="1" max="5" width="4" style="7" customWidth="1"/>
    <col min="6" max="6" width="29.42578125" style="7" customWidth="1"/>
    <col min="7" max="7" width="7.85546875" style="7" customWidth="1"/>
    <col min="8" max="8" width="6.5703125" style="7" customWidth="1"/>
    <col min="9" max="27" width="5.5703125" style="7" customWidth="1"/>
    <col min="28" max="28" width="1.7109375" style="7" customWidth="1"/>
    <col min="29" max="30" width="12.28515625" style="7" bestFit="1" customWidth="1"/>
    <col min="31" max="31" width="8.7109375" style="7" customWidth="1"/>
    <col min="32" max="32" width="12.28515625" style="7" bestFit="1" customWidth="1"/>
    <col min="33" max="33" width="6.140625" style="7" customWidth="1"/>
    <col min="34" max="34" width="13.85546875" style="7" bestFit="1" customWidth="1"/>
    <col min="35" max="35" width="11.5703125" style="7" bestFit="1" customWidth="1"/>
    <col min="36" max="16384" width="9.140625" style="7"/>
  </cols>
  <sheetData>
    <row r="4" spans="1:35">
      <c r="AD4" s="2"/>
    </row>
    <row r="5" spans="1:35" ht="22.5" customHeight="1">
      <c r="F5" s="6" t="e">
        <f>'Vnos rezultatov'!#REF!</f>
        <v>#REF!</v>
      </c>
      <c r="G5" s="6"/>
      <c r="H5" s="6"/>
      <c r="I5" s="194" t="s">
        <v>0</v>
      </c>
      <c r="J5" s="194"/>
      <c r="K5" s="194"/>
      <c r="L5" s="194"/>
      <c r="M5" s="194"/>
      <c r="N5" s="194"/>
      <c r="O5" s="194"/>
      <c r="P5" s="194"/>
      <c r="Q5" s="194"/>
      <c r="R5" s="194"/>
      <c r="S5" s="194"/>
      <c r="T5" s="194"/>
      <c r="U5" s="194"/>
      <c r="V5" s="194"/>
      <c r="W5" s="194"/>
      <c r="X5" s="194"/>
      <c r="Y5" s="194"/>
      <c r="Z5" s="194"/>
      <c r="AA5" s="2"/>
      <c r="AB5" s="2"/>
      <c r="AC5" s="2"/>
      <c r="AD5" s="2"/>
      <c r="AE5" s="75" t="s">
        <v>42</v>
      </c>
      <c r="AF5" s="76"/>
      <c r="AG5" s="77"/>
      <c r="AH5" s="77"/>
      <c r="AI5" s="77"/>
    </row>
    <row r="6" spans="1:35" ht="15" customHeight="1">
      <c r="B6" s="192" t="s">
        <v>38</v>
      </c>
      <c r="C6" s="192" t="s">
        <v>39</v>
      </c>
      <c r="D6" s="192" t="s">
        <v>40</v>
      </c>
      <c r="E6" s="73"/>
      <c r="F6" s="195" t="s">
        <v>8</v>
      </c>
      <c r="G6" s="35"/>
      <c r="H6" s="35" t="s">
        <v>4</v>
      </c>
      <c r="I6" s="183">
        <v>1</v>
      </c>
      <c r="J6" s="183">
        <v>2</v>
      </c>
      <c r="K6" s="183">
        <v>3</v>
      </c>
      <c r="L6" s="183">
        <v>4</v>
      </c>
      <c r="M6" s="183">
        <v>5</v>
      </c>
      <c r="N6" s="183">
        <v>6</v>
      </c>
      <c r="O6" s="183">
        <v>7</v>
      </c>
      <c r="P6" s="183">
        <v>8</v>
      </c>
      <c r="Q6" s="183">
        <v>9</v>
      </c>
      <c r="R6" s="183">
        <v>10</v>
      </c>
      <c r="S6" s="183">
        <v>11</v>
      </c>
      <c r="T6" s="183">
        <v>12</v>
      </c>
      <c r="U6" s="183">
        <v>13</v>
      </c>
      <c r="V6" s="183">
        <v>14</v>
      </c>
      <c r="W6" s="183">
        <v>15</v>
      </c>
      <c r="X6" s="183">
        <v>16</v>
      </c>
      <c r="Y6" s="183">
        <v>17</v>
      </c>
      <c r="Z6" s="183">
        <v>18</v>
      </c>
      <c r="AA6" s="35" t="s">
        <v>4</v>
      </c>
      <c r="AB6" s="2"/>
      <c r="AC6" s="63" t="s">
        <v>21</v>
      </c>
      <c r="AD6" s="63" t="s">
        <v>18</v>
      </c>
      <c r="AE6" s="79" t="s">
        <v>21</v>
      </c>
      <c r="AF6" s="80" t="s">
        <v>43</v>
      </c>
      <c r="AG6" s="81" t="s">
        <v>44</v>
      </c>
      <c r="AH6" s="82" t="s">
        <v>18</v>
      </c>
      <c r="AI6" s="82" t="s">
        <v>45</v>
      </c>
    </row>
    <row r="7" spans="1:35" ht="15" customHeight="1" thickBot="1">
      <c r="B7" s="193"/>
      <c r="C7" s="193"/>
      <c r="D7" s="193"/>
      <c r="E7" s="73" t="s">
        <v>41</v>
      </c>
      <c r="F7" s="195"/>
      <c r="G7" s="64" t="s">
        <v>5</v>
      </c>
      <c r="H7" s="64" t="s">
        <v>3</v>
      </c>
      <c r="I7" s="184"/>
      <c r="J7" s="184"/>
      <c r="K7" s="184"/>
      <c r="L7" s="184"/>
      <c r="M7" s="184"/>
      <c r="N7" s="184"/>
      <c r="O7" s="184"/>
      <c r="P7" s="184"/>
      <c r="Q7" s="184"/>
      <c r="R7" s="184"/>
      <c r="S7" s="184"/>
      <c r="T7" s="184"/>
      <c r="U7" s="184"/>
      <c r="V7" s="184"/>
      <c r="W7" s="184"/>
      <c r="X7" s="184"/>
      <c r="Y7" s="184"/>
      <c r="Z7" s="184"/>
      <c r="AA7" s="63" t="s">
        <v>20</v>
      </c>
      <c r="AB7" s="2"/>
      <c r="AC7" s="63" t="s">
        <v>19</v>
      </c>
      <c r="AD7" s="63" t="s">
        <v>19</v>
      </c>
      <c r="AE7" s="79"/>
      <c r="AF7" s="80"/>
      <c r="AG7" s="81"/>
      <c r="AH7" s="82"/>
      <c r="AI7" s="82"/>
    </row>
    <row r="8" spans="1:35" ht="18.75" customHeight="1">
      <c r="A8" s="7">
        <v>1</v>
      </c>
      <c r="B8" s="83">
        <f t="shared" ref="B8:B39" si="0">RANK($AF8,$AF$8:$AF$72,0)</f>
        <v>15</v>
      </c>
      <c r="C8" s="83">
        <f t="shared" ref="C8:C39" si="1">RANK($AI8,$AI$8:$AI$72,0)</f>
        <v>15</v>
      </c>
      <c r="D8" s="84">
        <f t="shared" ref="D8:D39" si="2">_xlfn.RANK.EQ($AC8,$AC$8:$AC$72,0)</f>
        <v>12</v>
      </c>
      <c r="E8" s="84">
        <f t="shared" ref="E8:E39" si="3">_xlfn.RANK.EQ($AD8,$AD$8:$AD$72,0)</f>
        <v>15</v>
      </c>
      <c r="F8" s="30" t="str">
        <f>Rezultati!B5</f>
        <v>Milojka &amp; Bojan L.</v>
      </c>
      <c r="G8" s="60">
        <f>'Vnos rezultatov'!C7</f>
        <v>11.1</v>
      </c>
      <c r="H8" s="8">
        <f>'Vnos rezultatov'!C7</f>
        <v>11.1</v>
      </c>
      <c r="I8" s="1">
        <f>'Vnos rezultatov'!H7</f>
        <v>6</v>
      </c>
      <c r="J8" s="1">
        <f>'Vnos rezultatov'!I7</f>
        <v>4</v>
      </c>
      <c r="K8" s="1">
        <f>'Vnos rezultatov'!J7</f>
        <v>5</v>
      </c>
      <c r="L8" s="1">
        <f>'Vnos rezultatov'!K7</f>
        <v>5</v>
      </c>
      <c r="M8" s="1">
        <f>'Vnos rezultatov'!L7</f>
        <v>6</v>
      </c>
      <c r="N8" s="1">
        <f>'Vnos rezultatov'!M7</f>
        <v>5</v>
      </c>
      <c r="O8" s="1">
        <f>'Vnos rezultatov'!N7</f>
        <v>4</v>
      </c>
      <c r="P8" s="1">
        <f>'Vnos rezultatov'!O7</f>
        <v>7</v>
      </c>
      <c r="Q8" s="1">
        <f>'Vnos rezultatov'!P7</f>
        <v>4</v>
      </c>
      <c r="R8" s="1" t="str">
        <f>'Vnos rezultatov'!Q7</f>
        <v>x</v>
      </c>
      <c r="S8" s="1" t="str">
        <f>'Vnos rezultatov'!R7</f>
        <v>x</v>
      </c>
      <c r="T8" s="1" t="str">
        <f>'Vnos rezultatov'!S7</f>
        <v>x</v>
      </c>
      <c r="U8" s="1" t="str">
        <f>'Vnos rezultatov'!T7</f>
        <v>x</v>
      </c>
      <c r="V8" s="1" t="str">
        <f>'Vnos rezultatov'!U7</f>
        <v>x</v>
      </c>
      <c r="W8" s="1" t="str">
        <f>'Vnos rezultatov'!V7</f>
        <v>x</v>
      </c>
      <c r="X8" s="1" t="str">
        <f>'Vnos rezultatov'!W7</f>
        <v>x</v>
      </c>
      <c r="Y8" s="1" t="str">
        <f>'Vnos rezultatov'!X7</f>
        <v>x</v>
      </c>
      <c r="Z8" s="1" t="str">
        <f>'Vnos rezultatov'!Y7</f>
        <v>x</v>
      </c>
      <c r="AA8" s="96">
        <f t="shared" ref="AA8:AA10" si="4">SUM(I8:Z8)</f>
        <v>46</v>
      </c>
      <c r="AB8" s="2"/>
      <c r="AC8" s="14">
        <f>'preračuni STB'!V8</f>
        <v>5</v>
      </c>
      <c r="AD8" s="15">
        <f>'preračuni STB'!V9</f>
        <v>6</v>
      </c>
      <c r="AE8" s="74">
        <f>IF(F8&gt;0,AC8,0)</f>
        <v>5</v>
      </c>
      <c r="AF8" s="74">
        <f>AE8+0.0000001*ROW()</f>
        <v>5.0000007999999996</v>
      </c>
      <c r="AG8" s="74">
        <f>G8</f>
        <v>11.1</v>
      </c>
      <c r="AH8" s="74">
        <f>IF(F8&gt;0,AD8,0)</f>
        <v>6</v>
      </c>
      <c r="AI8" s="78">
        <f>AH8+0.0000001*ROW()</f>
        <v>6.0000007999999996</v>
      </c>
    </row>
    <row r="9" spans="1:35" ht="16.5" customHeight="1">
      <c r="A9" s="7">
        <v>2</v>
      </c>
      <c r="B9" s="83">
        <f t="shared" si="0"/>
        <v>6</v>
      </c>
      <c r="C9" s="83">
        <f t="shared" si="1"/>
        <v>8</v>
      </c>
      <c r="D9" s="84">
        <f t="shared" si="2"/>
        <v>3</v>
      </c>
      <c r="E9" s="84">
        <f t="shared" si="3"/>
        <v>6</v>
      </c>
      <c r="F9" s="30" t="str">
        <f>Rezultati!B6</f>
        <v>Pero &amp; Breda Kržič</v>
      </c>
      <c r="G9" s="60">
        <f>'Vnos rezultatov'!C8</f>
        <v>4.2</v>
      </c>
      <c r="H9" s="8">
        <f>'Vnos rezultatov'!C8</f>
        <v>4.2</v>
      </c>
      <c r="I9" s="1">
        <f>'Vnos rezultatov'!H8</f>
        <v>6</v>
      </c>
      <c r="J9" s="1">
        <f>'Vnos rezultatov'!I8</f>
        <v>4</v>
      </c>
      <c r="K9" s="1">
        <f>'Vnos rezultatov'!J8</f>
        <v>5</v>
      </c>
      <c r="L9" s="1">
        <f>'Vnos rezultatov'!K8</f>
        <v>4</v>
      </c>
      <c r="M9" s="1">
        <f>'Vnos rezultatov'!L8</f>
        <v>5</v>
      </c>
      <c r="N9" s="1">
        <f>'Vnos rezultatov'!M8</f>
        <v>4</v>
      </c>
      <c r="O9" s="1">
        <f>'Vnos rezultatov'!N8</f>
        <v>4</v>
      </c>
      <c r="P9" s="1">
        <f>'Vnos rezultatov'!O8</f>
        <v>5</v>
      </c>
      <c r="Q9" s="1">
        <f>'Vnos rezultatov'!P8</f>
        <v>4</v>
      </c>
      <c r="R9" s="1" t="str">
        <f>'Vnos rezultatov'!Q8</f>
        <v>x</v>
      </c>
      <c r="S9" s="1" t="str">
        <f>'Vnos rezultatov'!R8</f>
        <v>x</v>
      </c>
      <c r="T9" s="1" t="str">
        <f>'Vnos rezultatov'!S8</f>
        <v>x</v>
      </c>
      <c r="U9" s="1" t="str">
        <f>'Vnos rezultatov'!T8</f>
        <v>x</v>
      </c>
      <c r="V9" s="1" t="str">
        <f>'Vnos rezultatov'!U8</f>
        <v>x</v>
      </c>
      <c r="W9" s="1" t="str">
        <f>'Vnos rezultatov'!V8</f>
        <v>x</v>
      </c>
      <c r="X9" s="1" t="str">
        <f>'Vnos rezultatov'!W8</f>
        <v>x</v>
      </c>
      <c r="Y9" s="1" t="str">
        <f>'Vnos rezultatov'!X8</f>
        <v>x</v>
      </c>
      <c r="Z9" s="1" t="str">
        <f>'Vnos rezultatov'!Y8</f>
        <v>x</v>
      </c>
      <c r="AA9" s="96">
        <f t="shared" si="4"/>
        <v>41</v>
      </c>
      <c r="AB9" s="2"/>
      <c r="AC9" s="14">
        <f>'preračuni STB'!V16</f>
        <v>9</v>
      </c>
      <c r="AD9" s="15">
        <f>'preračuni STB'!V17</f>
        <v>15</v>
      </c>
      <c r="AE9" s="74">
        <f>IF(F9&gt;0,AC9,0)</f>
        <v>9</v>
      </c>
      <c r="AF9" s="74">
        <f t="shared" ref="AF9:AF17" si="5">AE9+0.0000001*ROW()</f>
        <v>9.0000008999999999</v>
      </c>
      <c r="AG9" s="74">
        <f t="shared" ref="AG9:AG14" si="6">G9</f>
        <v>4.2</v>
      </c>
      <c r="AH9" s="74">
        <f t="shared" ref="AH9:AH17" si="7">IF(F9&gt;0,AD9,0)</f>
        <v>15</v>
      </c>
      <c r="AI9" s="78">
        <f t="shared" ref="AI9:AI17" si="8">AH9+0.0000001*ROW()</f>
        <v>15.0000009</v>
      </c>
    </row>
    <row r="10" spans="1:35" ht="15.75">
      <c r="A10" s="7">
        <v>3</v>
      </c>
      <c r="B10" s="83">
        <f t="shared" si="0"/>
        <v>10</v>
      </c>
      <c r="C10" s="83">
        <f t="shared" si="1"/>
        <v>12</v>
      </c>
      <c r="D10" s="84">
        <f t="shared" si="2"/>
        <v>7</v>
      </c>
      <c r="E10" s="84">
        <f t="shared" si="3"/>
        <v>12</v>
      </c>
      <c r="F10" s="30" t="str">
        <f>Rezultati!B7</f>
        <v>Tomaž B. &amp; Majda</v>
      </c>
      <c r="G10" s="60">
        <f>'Vnos rezultatov'!C9</f>
        <v>10.9</v>
      </c>
      <c r="H10" s="8">
        <f>'Vnos rezultatov'!C9</f>
        <v>10.9</v>
      </c>
      <c r="I10" s="1">
        <f>'Vnos rezultatov'!H9</f>
        <v>7</v>
      </c>
      <c r="J10" s="1">
        <f>'Vnos rezultatov'!I9</f>
        <v>5</v>
      </c>
      <c r="K10" s="1">
        <f>'Vnos rezultatov'!J9</f>
        <v>6</v>
      </c>
      <c r="L10" s="1">
        <f>'Vnos rezultatov'!K9</f>
        <v>4</v>
      </c>
      <c r="M10" s="1">
        <f>'Vnos rezultatov'!L9</f>
        <v>5</v>
      </c>
      <c r="N10" s="1">
        <f>'Vnos rezultatov'!M9</f>
        <v>6</v>
      </c>
      <c r="O10" s="1">
        <f>'Vnos rezultatov'!N9</f>
        <v>4</v>
      </c>
      <c r="P10" s="1">
        <f>'Vnos rezultatov'!O9</f>
        <v>4</v>
      </c>
      <c r="Q10" s="1">
        <f>'Vnos rezultatov'!P9</f>
        <v>4</v>
      </c>
      <c r="R10" s="1" t="str">
        <f>'Vnos rezultatov'!Q9</f>
        <v>x</v>
      </c>
      <c r="S10" s="1" t="str">
        <f>'Vnos rezultatov'!R9</f>
        <v>x</v>
      </c>
      <c r="T10" s="1" t="str">
        <f>'Vnos rezultatov'!S9</f>
        <v>x</v>
      </c>
      <c r="U10" s="1" t="str">
        <f>'Vnos rezultatov'!T9</f>
        <v>x</v>
      </c>
      <c r="V10" s="1" t="str">
        <f>'Vnos rezultatov'!U9</f>
        <v>x</v>
      </c>
      <c r="W10" s="1" t="str">
        <f>'Vnos rezultatov'!V9</f>
        <v>x</v>
      </c>
      <c r="X10" s="1" t="str">
        <f>'Vnos rezultatov'!W9</f>
        <v>x</v>
      </c>
      <c r="Y10" s="1" t="str">
        <f>'Vnos rezultatov'!X9</f>
        <v>x</v>
      </c>
      <c r="Z10" s="1" t="str">
        <f>'Vnos rezultatov'!Y9</f>
        <v>x</v>
      </c>
      <c r="AA10" s="96">
        <f t="shared" si="4"/>
        <v>45</v>
      </c>
      <c r="AB10" s="2"/>
      <c r="AC10" s="14">
        <f>'preračuni STB'!V24</f>
        <v>7</v>
      </c>
      <c r="AD10" s="15">
        <f>'preračuni STB'!V25</f>
        <v>12</v>
      </c>
      <c r="AE10" s="74">
        <f>IF(F10&gt;0,AC10,0)</f>
        <v>7</v>
      </c>
      <c r="AF10" s="74">
        <f t="shared" si="5"/>
        <v>7.0000010000000001</v>
      </c>
      <c r="AG10" s="74">
        <f t="shared" si="6"/>
        <v>10.9</v>
      </c>
      <c r="AH10" s="74">
        <f t="shared" si="7"/>
        <v>12</v>
      </c>
      <c r="AI10" s="78">
        <f t="shared" si="8"/>
        <v>12.000000999999999</v>
      </c>
    </row>
    <row r="11" spans="1:35" ht="15.75">
      <c r="A11" s="7">
        <v>4</v>
      </c>
      <c r="B11" s="83">
        <f t="shared" si="0"/>
        <v>9</v>
      </c>
      <c r="C11" s="83">
        <f t="shared" si="1"/>
        <v>11</v>
      </c>
      <c r="D11" s="84">
        <f t="shared" si="2"/>
        <v>7</v>
      </c>
      <c r="E11" s="84">
        <f t="shared" si="3"/>
        <v>10</v>
      </c>
      <c r="F11" s="30" t="str">
        <f>Rezultati!B8</f>
        <v>Andreja &amp; Braco</v>
      </c>
      <c r="G11" s="60">
        <f>'Vnos rezultatov'!C10</f>
        <v>9</v>
      </c>
      <c r="H11" s="8">
        <f>'Vnos rezultatov'!C10</f>
        <v>9</v>
      </c>
      <c r="I11" s="1">
        <f>'Vnos rezultatov'!H10</f>
        <v>4</v>
      </c>
      <c r="J11" s="1">
        <f>'Vnos rezultatov'!I10</f>
        <v>6</v>
      </c>
      <c r="K11" s="1">
        <f>'Vnos rezultatov'!J10</f>
        <v>5</v>
      </c>
      <c r="L11" s="1">
        <f>'Vnos rezultatov'!K10</f>
        <v>6</v>
      </c>
      <c r="M11" s="1">
        <f>'Vnos rezultatov'!L10</f>
        <v>5</v>
      </c>
      <c r="N11" s="1">
        <f>'Vnos rezultatov'!M10</f>
        <v>5</v>
      </c>
      <c r="O11" s="1">
        <f>'Vnos rezultatov'!N10</f>
        <v>5</v>
      </c>
      <c r="P11" s="1">
        <f>'Vnos rezultatov'!O10</f>
        <v>4</v>
      </c>
      <c r="Q11" s="1">
        <f>'Vnos rezultatov'!P10</f>
        <v>4</v>
      </c>
      <c r="R11" s="1" t="str">
        <f>'Vnos rezultatov'!Q10</f>
        <v>x</v>
      </c>
      <c r="S11" s="1" t="str">
        <f>'Vnos rezultatov'!R10</f>
        <v>x</v>
      </c>
      <c r="T11" s="1" t="str">
        <f>'Vnos rezultatov'!S10</f>
        <v>x</v>
      </c>
      <c r="U11" s="1" t="str">
        <f>'Vnos rezultatov'!T10</f>
        <v>x</v>
      </c>
      <c r="V11" s="1" t="str">
        <f>'Vnos rezultatov'!U10</f>
        <v>x</v>
      </c>
      <c r="W11" s="1" t="str">
        <f>'Vnos rezultatov'!V10</f>
        <v>x</v>
      </c>
      <c r="X11" s="1" t="str">
        <f>'Vnos rezultatov'!W10</f>
        <v>x</v>
      </c>
      <c r="Y11" s="1" t="str">
        <f>'Vnos rezultatov'!X10</f>
        <v>x</v>
      </c>
      <c r="Z11" s="1" t="str">
        <f>'Vnos rezultatov'!Y10</f>
        <v>x</v>
      </c>
      <c r="AA11" s="65">
        <f t="shared" ref="AA11:AA21" si="9">SUM(I11:Z11)</f>
        <v>44</v>
      </c>
      <c r="AB11" s="2"/>
      <c r="AC11" s="14">
        <f>'preračuni STB'!V32</f>
        <v>7</v>
      </c>
      <c r="AD11" s="15">
        <f>'preračuni STB'!V33</f>
        <v>13</v>
      </c>
      <c r="AE11" s="74">
        <f>IF(F11&gt;0,AC11,0)</f>
        <v>7</v>
      </c>
      <c r="AF11" s="74">
        <f t="shared" si="5"/>
        <v>7.0000011000000004</v>
      </c>
      <c r="AG11" s="74">
        <f t="shared" si="6"/>
        <v>9</v>
      </c>
      <c r="AH11" s="74">
        <f t="shared" si="7"/>
        <v>13</v>
      </c>
      <c r="AI11" s="78">
        <f t="shared" si="8"/>
        <v>13.0000011</v>
      </c>
    </row>
    <row r="12" spans="1:35" ht="15.75">
      <c r="A12" s="7">
        <v>5</v>
      </c>
      <c r="B12" s="83">
        <f t="shared" si="0"/>
        <v>5</v>
      </c>
      <c r="C12" s="83">
        <f t="shared" si="1"/>
        <v>7</v>
      </c>
      <c r="D12" s="84">
        <f t="shared" si="2"/>
        <v>3</v>
      </c>
      <c r="E12" s="84">
        <f t="shared" si="3"/>
        <v>6</v>
      </c>
      <c r="F12" s="30" t="str">
        <f>Rezultati!B9</f>
        <v>Tomaž A. &amp; Romana</v>
      </c>
      <c r="G12" s="60">
        <f>'Vnos rezultatov'!C11</f>
        <v>10.6</v>
      </c>
      <c r="H12" s="8">
        <f>'Vnos rezultatov'!C11</f>
        <v>10.6</v>
      </c>
      <c r="I12" s="1">
        <f>'Vnos rezultatov'!H11</f>
        <v>6</v>
      </c>
      <c r="J12" s="1">
        <f>'Vnos rezultatov'!I11</f>
        <v>6</v>
      </c>
      <c r="K12" s="1">
        <f>'Vnos rezultatov'!J11</f>
        <v>2</v>
      </c>
      <c r="L12" s="1">
        <f>'Vnos rezultatov'!K11</f>
        <v>5</v>
      </c>
      <c r="M12" s="1">
        <f>'Vnos rezultatov'!L11</f>
        <v>7</v>
      </c>
      <c r="N12" s="1">
        <f>'Vnos rezultatov'!M11</f>
        <v>5</v>
      </c>
      <c r="O12" s="1">
        <f>'Vnos rezultatov'!N11</f>
        <v>5</v>
      </c>
      <c r="P12" s="1">
        <f>'Vnos rezultatov'!O11</f>
        <v>4</v>
      </c>
      <c r="Q12" s="1">
        <f>'Vnos rezultatov'!P11</f>
        <v>3</v>
      </c>
      <c r="R12" s="1" t="str">
        <f>'Vnos rezultatov'!Q11</f>
        <v>x</v>
      </c>
      <c r="S12" s="1" t="str">
        <f>'Vnos rezultatov'!R11</f>
        <v>x</v>
      </c>
      <c r="T12" s="1" t="str">
        <f>'Vnos rezultatov'!S11</f>
        <v>x</v>
      </c>
      <c r="U12" s="1" t="str">
        <f>'Vnos rezultatov'!T11</f>
        <v>x</v>
      </c>
      <c r="V12" s="1" t="str">
        <f>'Vnos rezultatov'!U11</f>
        <v>x</v>
      </c>
      <c r="W12" s="1" t="str">
        <f>'Vnos rezultatov'!V11</f>
        <v>x</v>
      </c>
      <c r="X12" s="1" t="str">
        <f>'Vnos rezultatov'!W11</f>
        <v>x</v>
      </c>
      <c r="Y12" s="1" t="str">
        <f>'Vnos rezultatov'!X11</f>
        <v>x</v>
      </c>
      <c r="Z12" s="1" t="str">
        <f>'Vnos rezultatov'!Y11</f>
        <v>x</v>
      </c>
      <c r="AA12" s="65">
        <f t="shared" si="9"/>
        <v>43</v>
      </c>
      <c r="AB12" s="2"/>
      <c r="AC12" s="14">
        <f>'preračuni STB'!V40</f>
        <v>9</v>
      </c>
      <c r="AD12" s="15">
        <f>'preračuni STB'!V41</f>
        <v>15</v>
      </c>
      <c r="AE12" s="74">
        <f t="shared" ref="AE12:AE17" si="10">IF(F12&gt;0,AC12,0)</f>
        <v>9</v>
      </c>
      <c r="AF12" s="74">
        <f t="shared" si="5"/>
        <v>9.0000011999999998</v>
      </c>
      <c r="AG12" s="74">
        <f t="shared" si="6"/>
        <v>10.6</v>
      </c>
      <c r="AH12" s="74">
        <f t="shared" si="7"/>
        <v>15</v>
      </c>
      <c r="AI12" s="78">
        <f t="shared" si="8"/>
        <v>15.0000012</v>
      </c>
    </row>
    <row r="13" spans="1:35" ht="15.75">
      <c r="A13" s="7">
        <v>6</v>
      </c>
      <c r="B13" s="83">
        <f t="shared" si="0"/>
        <v>8</v>
      </c>
      <c r="C13" s="83">
        <f t="shared" si="1"/>
        <v>10</v>
      </c>
      <c r="D13" s="84">
        <f t="shared" si="2"/>
        <v>7</v>
      </c>
      <c r="E13" s="84">
        <f t="shared" si="3"/>
        <v>10</v>
      </c>
      <c r="F13" s="30" t="str">
        <f>Rezultati!B10</f>
        <v>Bojan Z. &amp; Cvetka</v>
      </c>
      <c r="G13" s="60">
        <f>'Vnos rezultatov'!C12</f>
        <v>9.1999999999999993</v>
      </c>
      <c r="H13" s="8">
        <f>'Vnos rezultatov'!C12</f>
        <v>9.1999999999999993</v>
      </c>
      <c r="I13" s="1">
        <f>'Vnos rezultatov'!H12</f>
        <v>5</v>
      </c>
      <c r="J13" s="1">
        <f>'Vnos rezultatov'!I12</f>
        <v>5</v>
      </c>
      <c r="K13" s="1">
        <f>'Vnos rezultatov'!J12</f>
        <v>6</v>
      </c>
      <c r="L13" s="1">
        <f>'Vnos rezultatov'!K12</f>
        <v>5</v>
      </c>
      <c r="M13" s="1">
        <f>'Vnos rezultatov'!L12</f>
        <v>5</v>
      </c>
      <c r="N13" s="1">
        <f>'Vnos rezultatov'!M12</f>
        <v>4</v>
      </c>
      <c r="O13" s="1">
        <f>'Vnos rezultatov'!N12</f>
        <v>5</v>
      </c>
      <c r="P13" s="1">
        <f>'Vnos rezultatov'!O12</f>
        <v>5</v>
      </c>
      <c r="Q13" s="1">
        <f>'Vnos rezultatov'!P12</f>
        <v>4</v>
      </c>
      <c r="R13" s="1" t="str">
        <f>'Vnos rezultatov'!Q12</f>
        <v>x</v>
      </c>
      <c r="S13" s="1" t="str">
        <f>'Vnos rezultatov'!R12</f>
        <v>x</v>
      </c>
      <c r="T13" s="1" t="str">
        <f>'Vnos rezultatov'!S12</f>
        <v>x</v>
      </c>
      <c r="U13" s="1" t="str">
        <f>'Vnos rezultatov'!T12</f>
        <v>x</v>
      </c>
      <c r="V13" s="1" t="str">
        <f>'Vnos rezultatov'!U12</f>
        <v>x</v>
      </c>
      <c r="W13" s="1" t="str">
        <f>'Vnos rezultatov'!V12</f>
        <v>x</v>
      </c>
      <c r="X13" s="1" t="str">
        <f>'Vnos rezultatov'!W12</f>
        <v>x</v>
      </c>
      <c r="Y13" s="1" t="str">
        <f>'Vnos rezultatov'!X12</f>
        <v>x</v>
      </c>
      <c r="Z13" s="1" t="str">
        <f>'Vnos rezultatov'!Y12</f>
        <v>x</v>
      </c>
      <c r="AA13" s="65">
        <f t="shared" si="9"/>
        <v>44</v>
      </c>
      <c r="AB13" s="2"/>
      <c r="AC13" s="14">
        <f>'preračuni STB'!V48</f>
        <v>7</v>
      </c>
      <c r="AD13" s="15">
        <f>'preračuni STB'!V49</f>
        <v>13</v>
      </c>
      <c r="AE13" s="74">
        <f t="shared" si="10"/>
        <v>7</v>
      </c>
      <c r="AF13" s="74">
        <f t="shared" si="5"/>
        <v>7.0000013000000001</v>
      </c>
      <c r="AG13" s="74">
        <f t="shared" si="6"/>
        <v>9.1999999999999993</v>
      </c>
      <c r="AH13" s="74">
        <f t="shared" si="7"/>
        <v>13</v>
      </c>
      <c r="AI13" s="78">
        <f t="shared" si="8"/>
        <v>13.000001299999999</v>
      </c>
    </row>
    <row r="14" spans="1:35" ht="15.75">
      <c r="A14" s="7">
        <v>7</v>
      </c>
      <c r="B14" s="83">
        <f t="shared" si="0"/>
        <v>4</v>
      </c>
      <c r="C14" s="83">
        <f t="shared" si="1"/>
        <v>5</v>
      </c>
      <c r="D14" s="84">
        <f t="shared" si="2"/>
        <v>3</v>
      </c>
      <c r="E14" s="84">
        <f t="shared" si="3"/>
        <v>5</v>
      </c>
      <c r="F14" s="30" t="str">
        <f>Rezultati!B11</f>
        <v>Mirjana &amp; Janko</v>
      </c>
      <c r="G14" s="60">
        <f>'Vnos rezultatov'!C13</f>
        <v>9.6999999999999993</v>
      </c>
      <c r="H14" s="8">
        <f>'Vnos rezultatov'!C13</f>
        <v>9.6999999999999993</v>
      </c>
      <c r="I14" s="1">
        <f>'Vnos rezultatov'!H13</f>
        <v>5</v>
      </c>
      <c r="J14" s="1">
        <f>'Vnos rezultatov'!I13</f>
        <v>4</v>
      </c>
      <c r="K14" s="1">
        <f>'Vnos rezultatov'!J13</f>
        <v>4</v>
      </c>
      <c r="L14" s="1">
        <f>'Vnos rezultatov'!K13</f>
        <v>5</v>
      </c>
      <c r="M14" s="1">
        <f>'Vnos rezultatov'!L13</f>
        <v>4</v>
      </c>
      <c r="N14" s="1">
        <f>'Vnos rezultatov'!M13</f>
        <v>7</v>
      </c>
      <c r="O14" s="1">
        <f>'Vnos rezultatov'!N13</f>
        <v>4</v>
      </c>
      <c r="P14" s="1">
        <f>'Vnos rezultatov'!O13</f>
        <v>5</v>
      </c>
      <c r="Q14" s="1">
        <f>'Vnos rezultatov'!P13</f>
        <v>4</v>
      </c>
      <c r="R14" s="1" t="str">
        <f>'Vnos rezultatov'!Q13</f>
        <v>x</v>
      </c>
      <c r="S14" s="1" t="str">
        <f>'Vnos rezultatov'!R13</f>
        <v>x</v>
      </c>
      <c r="T14" s="1" t="str">
        <f>'Vnos rezultatov'!S13</f>
        <v>x</v>
      </c>
      <c r="U14" s="1" t="str">
        <f>'Vnos rezultatov'!T13</f>
        <v>x</v>
      </c>
      <c r="V14" s="1" t="str">
        <f>'Vnos rezultatov'!U13</f>
        <v>x</v>
      </c>
      <c r="W14" s="1" t="str">
        <f>'Vnos rezultatov'!V13</f>
        <v>x</v>
      </c>
      <c r="X14" s="1" t="str">
        <f>'Vnos rezultatov'!W13</f>
        <v>x</v>
      </c>
      <c r="Y14" s="1" t="str">
        <f>'Vnos rezultatov'!X13</f>
        <v>x</v>
      </c>
      <c r="Z14" s="1" t="str">
        <f>'Vnos rezultatov'!Y13</f>
        <v>x</v>
      </c>
      <c r="AA14" s="65">
        <f t="shared" si="9"/>
        <v>42</v>
      </c>
      <c r="AB14" s="2"/>
      <c r="AC14" s="14">
        <f>'preračuni STB'!V56</f>
        <v>9</v>
      </c>
      <c r="AD14" s="15">
        <f>'preračuni STB'!V57</f>
        <v>16</v>
      </c>
      <c r="AE14" s="74">
        <f t="shared" si="10"/>
        <v>9</v>
      </c>
      <c r="AF14" s="74">
        <f t="shared" si="5"/>
        <v>9.0000014000000004</v>
      </c>
      <c r="AG14" s="74">
        <f t="shared" si="6"/>
        <v>9.6999999999999993</v>
      </c>
      <c r="AH14" s="74">
        <f t="shared" si="7"/>
        <v>16</v>
      </c>
      <c r="AI14" s="78">
        <f t="shared" si="8"/>
        <v>16.000001399999999</v>
      </c>
    </row>
    <row r="15" spans="1:35" ht="15.75">
      <c r="A15" s="7">
        <v>8</v>
      </c>
      <c r="B15" s="83">
        <f t="shared" si="0"/>
        <v>7</v>
      </c>
      <c r="C15" s="83">
        <f t="shared" si="1"/>
        <v>4</v>
      </c>
      <c r="D15" s="84">
        <f t="shared" si="2"/>
        <v>7</v>
      </c>
      <c r="E15" s="84">
        <f t="shared" si="3"/>
        <v>2</v>
      </c>
      <c r="F15" s="30" t="str">
        <f>Rezultati!B12</f>
        <v>Blaž &amp; Breda T.</v>
      </c>
      <c r="G15" s="60">
        <f>'Vnos rezultatov'!C14</f>
        <v>11.5</v>
      </c>
      <c r="H15" s="8">
        <f>'Vnos rezultatov'!C14</f>
        <v>11.5</v>
      </c>
      <c r="I15" s="1">
        <f>'Vnos rezultatov'!H14</f>
        <v>6</v>
      </c>
      <c r="J15" s="1">
        <f>'Vnos rezultatov'!I14</f>
        <v>4</v>
      </c>
      <c r="K15" s="1">
        <f>'Vnos rezultatov'!J14</f>
        <v>4</v>
      </c>
      <c r="L15" s="1">
        <f>'Vnos rezultatov'!K14</f>
        <v>5</v>
      </c>
      <c r="M15" s="1">
        <f>'Vnos rezultatov'!L14</f>
        <v>5</v>
      </c>
      <c r="N15" s="1">
        <f>'Vnos rezultatov'!M14</f>
        <v>6</v>
      </c>
      <c r="O15" s="1">
        <f>'Vnos rezultatov'!N14</f>
        <v>4</v>
      </c>
      <c r="P15" s="1">
        <f>'Vnos rezultatov'!O14</f>
        <v>6</v>
      </c>
      <c r="Q15" s="1">
        <f>'Vnos rezultatov'!P14</f>
        <v>3</v>
      </c>
      <c r="R15" s="1" t="str">
        <f>'Vnos rezultatov'!Q14</f>
        <v>x</v>
      </c>
      <c r="S15" s="1" t="str">
        <f>'Vnos rezultatov'!R14</f>
        <v>x</v>
      </c>
      <c r="T15" s="1" t="str">
        <f>'Vnos rezultatov'!S14</f>
        <v>x</v>
      </c>
      <c r="U15" s="1" t="str">
        <f>'Vnos rezultatov'!T14</f>
        <v>x</v>
      </c>
      <c r="V15" s="1" t="str">
        <f>'Vnos rezultatov'!U14</f>
        <v>x</v>
      </c>
      <c r="W15" s="1" t="str">
        <f>'Vnos rezultatov'!V14</f>
        <v>x</v>
      </c>
      <c r="X15" s="1" t="str">
        <f>'Vnos rezultatov'!W14</f>
        <v>x</v>
      </c>
      <c r="Y15" s="1" t="str">
        <f>'Vnos rezultatov'!X14</f>
        <v>x</v>
      </c>
      <c r="Z15" s="1" t="str">
        <f>'Vnos rezultatov'!Y14</f>
        <v>x</v>
      </c>
      <c r="AA15" s="65">
        <f t="shared" si="9"/>
        <v>43</v>
      </c>
      <c r="AB15" s="2"/>
      <c r="AC15" s="14">
        <f>'preračuni STB'!V64</f>
        <v>7</v>
      </c>
      <c r="AD15" s="15">
        <f>'preračuni STB'!V65</f>
        <v>18</v>
      </c>
      <c r="AE15" s="74">
        <f t="shared" si="10"/>
        <v>7</v>
      </c>
      <c r="AF15" s="74">
        <f>AE15+0.0000001*ROW()</f>
        <v>7.0000014999999998</v>
      </c>
      <c r="AG15" s="74">
        <f>G15</f>
        <v>11.5</v>
      </c>
      <c r="AH15" s="74">
        <f t="shared" si="7"/>
        <v>18</v>
      </c>
      <c r="AI15" s="78">
        <f>AH15+0.0000001*ROW()</f>
        <v>18.0000015</v>
      </c>
    </row>
    <row r="16" spans="1:35" ht="15.75">
      <c r="A16" s="7">
        <v>9</v>
      </c>
      <c r="B16" s="83">
        <f t="shared" si="0"/>
        <v>2</v>
      </c>
      <c r="C16" s="83">
        <f t="shared" si="1"/>
        <v>3</v>
      </c>
      <c r="D16" s="84">
        <f t="shared" si="2"/>
        <v>1</v>
      </c>
      <c r="E16" s="84">
        <f t="shared" si="3"/>
        <v>2</v>
      </c>
      <c r="F16" s="30" t="str">
        <f>Rezultati!B13</f>
        <v>Grega &amp; Dora</v>
      </c>
      <c r="G16" s="60">
        <f>'Vnos rezultatov'!C15</f>
        <v>9.3000000000000007</v>
      </c>
      <c r="H16" s="8">
        <f>'Vnos rezultatov'!C15</f>
        <v>9.3000000000000007</v>
      </c>
      <c r="I16" s="1">
        <f>'Vnos rezultatov'!H15</f>
        <v>6</v>
      </c>
      <c r="J16" s="1">
        <f>'Vnos rezultatov'!I15</f>
        <v>4</v>
      </c>
      <c r="K16" s="1">
        <f>'Vnos rezultatov'!J15</f>
        <v>4</v>
      </c>
      <c r="L16" s="1">
        <f>'Vnos rezultatov'!K15</f>
        <v>4</v>
      </c>
      <c r="M16" s="1">
        <f>'Vnos rezultatov'!L15</f>
        <v>5</v>
      </c>
      <c r="N16" s="1">
        <f>'Vnos rezultatov'!M15</f>
        <v>5</v>
      </c>
      <c r="O16" s="1">
        <f>'Vnos rezultatov'!N15</f>
        <v>6</v>
      </c>
      <c r="P16" s="1">
        <f>'Vnos rezultatov'!O15</f>
        <v>4</v>
      </c>
      <c r="Q16" s="1">
        <f>'Vnos rezultatov'!P15</f>
        <v>3</v>
      </c>
      <c r="R16" s="1" t="str">
        <f>'Vnos rezultatov'!Q15</f>
        <v>x</v>
      </c>
      <c r="S16" s="1" t="str">
        <f>'Vnos rezultatov'!R15</f>
        <v>x</v>
      </c>
      <c r="T16" s="1" t="str">
        <f>'Vnos rezultatov'!S15</f>
        <v>x</v>
      </c>
      <c r="U16" s="1" t="str">
        <f>'Vnos rezultatov'!T15</f>
        <v>x</v>
      </c>
      <c r="V16" s="1" t="str">
        <f>'Vnos rezultatov'!U15</f>
        <v>x</v>
      </c>
      <c r="W16" s="1" t="str">
        <f>'Vnos rezultatov'!V15</f>
        <v>x</v>
      </c>
      <c r="X16" s="1" t="str">
        <f>'Vnos rezultatov'!W15</f>
        <v>x</v>
      </c>
      <c r="Y16" s="1" t="str">
        <f>'Vnos rezultatov'!X15</f>
        <v>x</v>
      </c>
      <c r="Z16" s="1" t="str">
        <f>'Vnos rezultatov'!Y15</f>
        <v>x</v>
      </c>
      <c r="AA16" s="65">
        <f t="shared" si="9"/>
        <v>41</v>
      </c>
      <c r="AB16" s="2"/>
      <c r="AC16" s="14">
        <f>'preračuni STB'!V72</f>
        <v>10</v>
      </c>
      <c r="AD16" s="15">
        <f>'preračuni STB'!V73</f>
        <v>18</v>
      </c>
      <c r="AE16" s="74">
        <f t="shared" si="10"/>
        <v>10</v>
      </c>
      <c r="AF16" s="74">
        <f t="shared" si="5"/>
        <v>10.000001599999999</v>
      </c>
      <c r="AG16" s="74">
        <f t="shared" ref="AG16:AG17" si="11">G16</f>
        <v>9.3000000000000007</v>
      </c>
      <c r="AH16" s="74">
        <f t="shared" si="7"/>
        <v>18</v>
      </c>
      <c r="AI16" s="78">
        <f t="shared" si="8"/>
        <v>18.000001600000001</v>
      </c>
    </row>
    <row r="17" spans="1:35" ht="15.75">
      <c r="A17" s="7">
        <v>10</v>
      </c>
      <c r="B17" s="83">
        <f t="shared" si="0"/>
        <v>3</v>
      </c>
      <c r="C17" s="83">
        <f t="shared" si="1"/>
        <v>2</v>
      </c>
      <c r="D17" s="84">
        <f t="shared" si="2"/>
        <v>3</v>
      </c>
      <c r="E17" s="84">
        <f t="shared" si="3"/>
        <v>2</v>
      </c>
      <c r="F17" s="30" t="str">
        <f>Rezultati!B14</f>
        <v>Jernej &amp; Breda J.</v>
      </c>
      <c r="G17" s="60">
        <f>'Vnos rezultatov'!C16</f>
        <v>10</v>
      </c>
      <c r="H17" s="8">
        <f>'Vnos rezultatov'!C16</f>
        <v>10</v>
      </c>
      <c r="I17" s="1">
        <f>'Vnos rezultatov'!H16</f>
        <v>6</v>
      </c>
      <c r="J17" s="1">
        <f>'Vnos rezultatov'!I16</f>
        <v>4</v>
      </c>
      <c r="K17" s="1">
        <f>'Vnos rezultatov'!J16</f>
        <v>3</v>
      </c>
      <c r="L17" s="1">
        <f>'Vnos rezultatov'!K16</f>
        <v>7</v>
      </c>
      <c r="M17" s="1">
        <f>'Vnos rezultatov'!L16</f>
        <v>4</v>
      </c>
      <c r="N17" s="1">
        <f>'Vnos rezultatov'!M16</f>
        <v>4</v>
      </c>
      <c r="O17" s="1">
        <f>'Vnos rezultatov'!N16</f>
        <v>4</v>
      </c>
      <c r="P17" s="1">
        <f>'Vnos rezultatov'!O16</f>
        <v>5</v>
      </c>
      <c r="Q17" s="1">
        <f>'Vnos rezultatov'!P16</f>
        <v>5</v>
      </c>
      <c r="R17" s="1" t="str">
        <f>'Vnos rezultatov'!Q16</f>
        <v>x</v>
      </c>
      <c r="S17" s="1" t="str">
        <f>'Vnos rezultatov'!R16</f>
        <v>x</v>
      </c>
      <c r="T17" s="1" t="str">
        <f>'Vnos rezultatov'!S16</f>
        <v>x</v>
      </c>
      <c r="U17" s="1" t="str">
        <f>'Vnos rezultatov'!T16</f>
        <v>x</v>
      </c>
      <c r="V17" s="1" t="str">
        <f>'Vnos rezultatov'!U16</f>
        <v>x</v>
      </c>
      <c r="W17" s="1" t="str">
        <f>'Vnos rezultatov'!V16</f>
        <v>x</v>
      </c>
      <c r="X17" s="1" t="str">
        <f>'Vnos rezultatov'!W16</f>
        <v>x</v>
      </c>
      <c r="Y17" s="1" t="str">
        <f>'Vnos rezultatov'!X16</f>
        <v>x</v>
      </c>
      <c r="Z17" s="1" t="str">
        <f>'Vnos rezultatov'!Y16</f>
        <v>x</v>
      </c>
      <c r="AA17" s="65">
        <f t="shared" si="9"/>
        <v>42</v>
      </c>
      <c r="AB17" s="2"/>
      <c r="AC17" s="14">
        <f>'preračuni STB'!V80</f>
        <v>9</v>
      </c>
      <c r="AD17" s="15">
        <f>'preračuni STB'!V81</f>
        <v>18</v>
      </c>
      <c r="AE17" s="74">
        <f t="shared" si="10"/>
        <v>9</v>
      </c>
      <c r="AF17" s="74">
        <f t="shared" si="5"/>
        <v>9.0000017000000003</v>
      </c>
      <c r="AG17" s="74">
        <f t="shared" si="11"/>
        <v>10</v>
      </c>
      <c r="AH17" s="74">
        <f t="shared" si="7"/>
        <v>18</v>
      </c>
      <c r="AI17" s="78">
        <f t="shared" si="8"/>
        <v>18.000001699999999</v>
      </c>
    </row>
    <row r="18" spans="1:35" ht="15.75">
      <c r="A18" s="7">
        <v>11</v>
      </c>
      <c r="B18" s="83">
        <f t="shared" si="0"/>
        <v>11</v>
      </c>
      <c r="C18" s="83">
        <f t="shared" si="1"/>
        <v>14</v>
      </c>
      <c r="D18" s="84">
        <f t="shared" si="2"/>
        <v>11</v>
      </c>
      <c r="E18" s="84">
        <f t="shared" si="3"/>
        <v>13</v>
      </c>
      <c r="F18" s="30" t="str">
        <f>Rezultati!B15</f>
        <v>Niko &amp; Sonja</v>
      </c>
      <c r="G18" s="60">
        <f>'Vnos rezultatov'!C17</f>
        <v>10.199999999999999</v>
      </c>
      <c r="H18" s="8">
        <f>'Vnos rezultatov'!C17</f>
        <v>10.199999999999999</v>
      </c>
      <c r="I18" s="1">
        <f>'Vnos rezultatov'!H17</f>
        <v>7</v>
      </c>
      <c r="J18" s="1">
        <f>'Vnos rezultatov'!I17</f>
        <v>5</v>
      </c>
      <c r="K18" s="1">
        <f>'Vnos rezultatov'!J17</f>
        <v>6</v>
      </c>
      <c r="L18" s="1">
        <f>'Vnos rezultatov'!K17</f>
        <v>4</v>
      </c>
      <c r="M18" s="1">
        <f>'Vnos rezultatov'!L17</f>
        <v>4</v>
      </c>
      <c r="N18" s="1">
        <f>'Vnos rezultatov'!M17</f>
        <v>8</v>
      </c>
      <c r="O18" s="1">
        <f>'Vnos rezultatov'!N17</f>
        <v>3</v>
      </c>
      <c r="P18" s="1">
        <f>'Vnos rezultatov'!O17</f>
        <v>8</v>
      </c>
      <c r="Q18" s="1">
        <f>'Vnos rezultatov'!P17</f>
        <v>5</v>
      </c>
      <c r="R18" s="1" t="str">
        <f>'Vnos rezultatov'!Q17</f>
        <v>x</v>
      </c>
      <c r="S18" s="1" t="str">
        <f>'Vnos rezultatov'!R17</f>
        <v>x</v>
      </c>
      <c r="T18" s="1" t="str">
        <f>'Vnos rezultatov'!S17</f>
        <v>x</v>
      </c>
      <c r="U18" s="1" t="str">
        <f>'Vnos rezultatov'!T17</f>
        <v>x</v>
      </c>
      <c r="V18" s="1" t="str">
        <f>'Vnos rezultatov'!U17</f>
        <v>x</v>
      </c>
      <c r="W18" s="1" t="str">
        <f>'Vnos rezultatov'!V17</f>
        <v>x</v>
      </c>
      <c r="X18" s="1" t="str">
        <f>'Vnos rezultatov'!W17</f>
        <v>x</v>
      </c>
      <c r="Y18" s="1" t="str">
        <f>'Vnos rezultatov'!X17</f>
        <v>x</v>
      </c>
      <c r="Z18" s="1" t="str">
        <f>'Vnos rezultatov'!Y17</f>
        <v>x</v>
      </c>
      <c r="AA18" s="65">
        <f t="shared" si="9"/>
        <v>50</v>
      </c>
      <c r="AB18" s="2"/>
      <c r="AC18" s="14">
        <f>'preračuni STB'!V88</f>
        <v>6</v>
      </c>
      <c r="AD18" s="15">
        <f>'preračuni STB'!V89</f>
        <v>11</v>
      </c>
      <c r="AE18" s="74">
        <f t="shared" ref="AE18:AE24" si="12">IF(F18&gt;0,AC18,0)</f>
        <v>6</v>
      </c>
      <c r="AF18" s="74">
        <f t="shared" ref="AF18:AF24" si="13">AE18+0.0000001*ROW()</f>
        <v>6.0000017999999997</v>
      </c>
      <c r="AG18" s="74">
        <f t="shared" ref="AG18:AG24" si="14">G18</f>
        <v>10.199999999999999</v>
      </c>
      <c r="AH18" s="74">
        <f t="shared" ref="AH18:AH24" si="15">IF(F18&gt;0,AD18,0)</f>
        <v>11</v>
      </c>
      <c r="AI18" s="78">
        <f t="shared" ref="AI18:AI24" si="16">AH18+0.0000001*ROW()</f>
        <v>11.0000018</v>
      </c>
    </row>
    <row r="19" spans="1:35" ht="15.75">
      <c r="A19" s="7">
        <v>12</v>
      </c>
      <c r="B19" s="83">
        <f t="shared" si="0"/>
        <v>14</v>
      </c>
      <c r="C19" s="83">
        <f t="shared" si="1"/>
        <v>13</v>
      </c>
      <c r="D19" s="84">
        <f t="shared" si="2"/>
        <v>12</v>
      </c>
      <c r="E19" s="84">
        <f t="shared" si="3"/>
        <v>13</v>
      </c>
      <c r="F19" s="30" t="str">
        <f>Rezultati!B16</f>
        <v>Cena &amp; Irena</v>
      </c>
      <c r="G19" s="60">
        <f>'Vnos rezultatov'!C18</f>
        <v>10.4</v>
      </c>
      <c r="H19" s="8">
        <f>'Vnos rezultatov'!C18</f>
        <v>10.4</v>
      </c>
      <c r="I19" s="1">
        <f>'Vnos rezultatov'!H18</f>
        <v>6</v>
      </c>
      <c r="J19" s="1">
        <f>'Vnos rezultatov'!I18</f>
        <v>6</v>
      </c>
      <c r="K19" s="1">
        <f>'Vnos rezultatov'!J18</f>
        <v>4</v>
      </c>
      <c r="L19" s="1">
        <f>'Vnos rezultatov'!K18</f>
        <v>4</v>
      </c>
      <c r="M19" s="1">
        <f>'Vnos rezultatov'!L18</f>
        <v>7</v>
      </c>
      <c r="N19" s="1">
        <f>'Vnos rezultatov'!M18</f>
        <v>6</v>
      </c>
      <c r="O19" s="1">
        <f>'Vnos rezultatov'!N18</f>
        <v>5</v>
      </c>
      <c r="P19" s="1">
        <f>'Vnos rezultatov'!O18</f>
        <v>4</v>
      </c>
      <c r="Q19" s="1">
        <f>'Vnos rezultatov'!P18</f>
        <v>6</v>
      </c>
      <c r="R19" s="1" t="str">
        <f>'Vnos rezultatov'!Q18</f>
        <v>x</v>
      </c>
      <c r="S19" s="1" t="str">
        <f>'Vnos rezultatov'!R18</f>
        <v>x</v>
      </c>
      <c r="T19" s="1" t="str">
        <f>'Vnos rezultatov'!S18</f>
        <v>x</v>
      </c>
      <c r="U19" s="1" t="str">
        <f>'Vnos rezultatov'!T18</f>
        <v>x</v>
      </c>
      <c r="V19" s="1" t="str">
        <f>'Vnos rezultatov'!U18</f>
        <v>x</v>
      </c>
      <c r="W19" s="1" t="str">
        <f>'Vnos rezultatov'!V18</f>
        <v>x</v>
      </c>
      <c r="X19" s="1" t="str">
        <f>'Vnos rezultatov'!W18</f>
        <v>x</v>
      </c>
      <c r="Y19" s="1" t="str">
        <f>'Vnos rezultatov'!X18</f>
        <v>x</v>
      </c>
      <c r="Z19" s="1" t="str">
        <f>'Vnos rezultatov'!Y18</f>
        <v>x</v>
      </c>
      <c r="AA19" s="65">
        <f t="shared" si="9"/>
        <v>48</v>
      </c>
      <c r="AB19" s="2"/>
      <c r="AC19" s="14">
        <f>'preračuni STB'!V96</f>
        <v>5</v>
      </c>
      <c r="AD19" s="15">
        <f>'preračuni STB'!V97</f>
        <v>11</v>
      </c>
      <c r="AE19" s="74">
        <f t="shared" si="12"/>
        <v>5</v>
      </c>
      <c r="AF19" s="74">
        <f t="shared" si="13"/>
        <v>5.0000019</v>
      </c>
      <c r="AG19" s="74">
        <f t="shared" si="14"/>
        <v>10.4</v>
      </c>
      <c r="AH19" s="74">
        <f t="shared" si="15"/>
        <v>11</v>
      </c>
      <c r="AI19" s="78">
        <f t="shared" si="16"/>
        <v>11.000001900000001</v>
      </c>
    </row>
    <row r="20" spans="1:35" ht="15.75">
      <c r="A20" s="7">
        <v>13</v>
      </c>
      <c r="B20" s="83">
        <f t="shared" si="0"/>
        <v>13</v>
      </c>
      <c r="C20" s="83">
        <f t="shared" si="1"/>
        <v>6</v>
      </c>
      <c r="D20" s="84">
        <f t="shared" si="2"/>
        <v>12</v>
      </c>
      <c r="E20" s="84">
        <f t="shared" si="3"/>
        <v>6</v>
      </c>
      <c r="F20" s="30" t="str">
        <f>Rezultati!B17</f>
        <v>Sašo &amp; Sasšo</v>
      </c>
      <c r="G20" s="60">
        <f>'Vnos rezultatov'!C19</f>
        <v>9.5</v>
      </c>
      <c r="H20" s="8">
        <f>'Vnos rezultatov'!C19</f>
        <v>9.5</v>
      </c>
      <c r="I20" s="1">
        <f>'Vnos rezultatov'!H19</f>
        <v>6</v>
      </c>
      <c r="J20" s="1">
        <f>'Vnos rezultatov'!I19</f>
        <v>4</v>
      </c>
      <c r="K20" s="1">
        <f>'Vnos rezultatov'!J19</f>
        <v>5</v>
      </c>
      <c r="L20" s="1">
        <f>'Vnos rezultatov'!K19</f>
        <v>5</v>
      </c>
      <c r="M20" s="1">
        <f>'Vnos rezultatov'!L19</f>
        <v>5</v>
      </c>
      <c r="N20" s="1">
        <f>'Vnos rezultatov'!M19</f>
        <v>5</v>
      </c>
      <c r="O20" s="1">
        <f>'Vnos rezultatov'!N19</f>
        <v>4</v>
      </c>
      <c r="P20" s="1">
        <f>'Vnos rezultatov'!O19</f>
        <v>6</v>
      </c>
      <c r="Q20" s="1">
        <f>'Vnos rezultatov'!P19</f>
        <v>5</v>
      </c>
      <c r="R20" s="1" t="str">
        <f>'Vnos rezultatov'!Q19</f>
        <v>x</v>
      </c>
      <c r="S20" s="1" t="str">
        <f>'Vnos rezultatov'!R19</f>
        <v>x</v>
      </c>
      <c r="T20" s="1" t="str">
        <f>'Vnos rezultatov'!S19</f>
        <v>x</v>
      </c>
      <c r="U20" s="1" t="str">
        <f>'Vnos rezultatov'!T19</f>
        <v>x</v>
      </c>
      <c r="V20" s="1" t="str">
        <f>'Vnos rezultatov'!U19</f>
        <v>x</v>
      </c>
      <c r="W20" s="1" t="str">
        <f>'Vnos rezultatov'!V19</f>
        <v>x</v>
      </c>
      <c r="X20" s="1" t="str">
        <f>'Vnos rezultatov'!W19</f>
        <v>x</v>
      </c>
      <c r="Y20" s="1" t="str">
        <f>'Vnos rezultatov'!X19</f>
        <v>x</v>
      </c>
      <c r="Z20" s="1" t="str">
        <f>'Vnos rezultatov'!Y19</f>
        <v>x</v>
      </c>
      <c r="AA20" s="65">
        <f t="shared" si="9"/>
        <v>45</v>
      </c>
      <c r="AB20" s="2"/>
      <c r="AC20" s="14">
        <f>'preračuni STB'!V104</f>
        <v>5</v>
      </c>
      <c r="AD20" s="15">
        <f>'preračuni STB'!V105</f>
        <v>15</v>
      </c>
      <c r="AE20" s="74">
        <f t="shared" si="12"/>
        <v>5</v>
      </c>
      <c r="AF20" s="74">
        <f t="shared" si="13"/>
        <v>5.0000020000000003</v>
      </c>
      <c r="AG20" s="74">
        <f t="shared" si="14"/>
        <v>9.5</v>
      </c>
      <c r="AH20" s="74">
        <f t="shared" si="15"/>
        <v>15</v>
      </c>
      <c r="AI20" s="78">
        <f t="shared" si="16"/>
        <v>15.000002</v>
      </c>
    </row>
    <row r="21" spans="1:35" ht="15.75">
      <c r="A21" s="7">
        <v>14</v>
      </c>
      <c r="B21" s="83">
        <f t="shared" si="0"/>
        <v>1</v>
      </c>
      <c r="C21" s="83">
        <f t="shared" si="1"/>
        <v>1</v>
      </c>
      <c r="D21" s="84">
        <f t="shared" si="2"/>
        <v>1</v>
      </c>
      <c r="E21" s="84">
        <f t="shared" si="3"/>
        <v>1</v>
      </c>
      <c r="F21" s="30" t="str">
        <f>Rezultati!B18</f>
        <v>Borči &amp; Zdenka</v>
      </c>
      <c r="G21" s="60">
        <f>'Vnos rezultatov'!C20</f>
        <v>9.9</v>
      </c>
      <c r="H21" s="8">
        <f>'Vnos rezultatov'!C20</f>
        <v>9.9</v>
      </c>
      <c r="I21" s="1">
        <f>'Vnos rezultatov'!H20</f>
        <v>7</v>
      </c>
      <c r="J21" s="1">
        <f>'Vnos rezultatov'!I20</f>
        <v>3</v>
      </c>
      <c r="K21" s="1">
        <f>'Vnos rezultatov'!J20</f>
        <v>5</v>
      </c>
      <c r="L21" s="1">
        <f>'Vnos rezultatov'!K20</f>
        <v>5</v>
      </c>
      <c r="M21" s="1">
        <f>'Vnos rezultatov'!L20</f>
        <v>4</v>
      </c>
      <c r="N21" s="1">
        <f>'Vnos rezultatov'!M20</f>
        <v>5</v>
      </c>
      <c r="O21" s="1">
        <f>'Vnos rezultatov'!N20</f>
        <v>4</v>
      </c>
      <c r="P21" s="1">
        <f>'Vnos rezultatov'!O20</f>
        <v>5</v>
      </c>
      <c r="Q21" s="1">
        <f>'Vnos rezultatov'!P20</f>
        <v>3</v>
      </c>
      <c r="R21" s="1" t="str">
        <f>'Vnos rezultatov'!Q20</f>
        <v>x</v>
      </c>
      <c r="S21" s="1" t="str">
        <f>'Vnos rezultatov'!R20</f>
        <v>x</v>
      </c>
      <c r="T21" s="1" t="str">
        <f>'Vnos rezultatov'!S20</f>
        <v>x</v>
      </c>
      <c r="U21" s="1" t="str">
        <f>'Vnos rezultatov'!T20</f>
        <v>x</v>
      </c>
      <c r="V21" s="1" t="str">
        <f>'Vnos rezultatov'!U20</f>
        <v>x</v>
      </c>
      <c r="W21" s="1" t="str">
        <f>'Vnos rezultatov'!V20</f>
        <v>x</v>
      </c>
      <c r="X21" s="1" t="str">
        <f>'Vnos rezultatov'!W20</f>
        <v>x</v>
      </c>
      <c r="Y21" s="1" t="str">
        <f>'Vnos rezultatov'!X20</f>
        <v>x</v>
      </c>
      <c r="Z21" s="1" t="str">
        <f>'Vnos rezultatov'!Y20</f>
        <v>x</v>
      </c>
      <c r="AA21" s="65">
        <f t="shared" si="9"/>
        <v>41</v>
      </c>
      <c r="AB21" s="2"/>
      <c r="AC21" s="14">
        <f>'preračuni STB'!V112</f>
        <v>10</v>
      </c>
      <c r="AD21" s="15">
        <f>'preračuni STB'!V113</f>
        <v>20</v>
      </c>
      <c r="AE21" s="74">
        <f t="shared" si="12"/>
        <v>10</v>
      </c>
      <c r="AF21" s="74">
        <f t="shared" si="13"/>
        <v>10.0000021</v>
      </c>
      <c r="AG21" s="74">
        <f t="shared" si="14"/>
        <v>9.9</v>
      </c>
      <c r="AH21" s="74">
        <f t="shared" si="15"/>
        <v>20</v>
      </c>
      <c r="AI21" s="78">
        <f t="shared" si="16"/>
        <v>20.0000021</v>
      </c>
    </row>
    <row r="22" spans="1:35" ht="15.75">
      <c r="A22" s="7">
        <v>15</v>
      </c>
      <c r="B22" s="83">
        <f t="shared" si="0"/>
        <v>12</v>
      </c>
      <c r="C22" s="83">
        <f t="shared" si="1"/>
        <v>9</v>
      </c>
      <c r="D22" s="84">
        <f t="shared" si="2"/>
        <v>12</v>
      </c>
      <c r="E22" s="84">
        <f t="shared" si="3"/>
        <v>9</v>
      </c>
      <c r="F22" s="30" t="str">
        <f>Rezultati!B19</f>
        <v>Marina &amp; Iztok</v>
      </c>
      <c r="G22" s="60">
        <f>'Vnos rezultatov'!C21</f>
        <v>16.7</v>
      </c>
      <c r="H22" s="8">
        <f>'Vnos rezultatov'!C21</f>
        <v>16.7</v>
      </c>
      <c r="I22" s="1">
        <f>'Vnos rezultatov'!H21</f>
        <v>5</v>
      </c>
      <c r="J22" s="1">
        <f>'Vnos rezultatov'!I21</f>
        <v>4</v>
      </c>
      <c r="K22" s="1">
        <f>'Vnos rezultatov'!J21</f>
        <v>7</v>
      </c>
      <c r="L22" s="1">
        <f>'Vnos rezultatov'!K21</f>
        <v>6</v>
      </c>
      <c r="M22" s="1">
        <f>'Vnos rezultatov'!L21</f>
        <v>7</v>
      </c>
      <c r="N22" s="1">
        <f>'Vnos rezultatov'!M21</f>
        <v>5</v>
      </c>
      <c r="O22" s="1">
        <f>'Vnos rezultatov'!N21</f>
        <v>4</v>
      </c>
      <c r="P22" s="1">
        <f>'Vnos rezultatov'!O21</f>
        <v>6</v>
      </c>
      <c r="Q22" s="1">
        <f>'Vnos rezultatov'!P21</f>
        <v>4</v>
      </c>
      <c r="R22" s="1" t="str">
        <f>'Vnos rezultatov'!Q21</f>
        <v>x</v>
      </c>
      <c r="S22" s="1" t="str">
        <f>'Vnos rezultatov'!R21</f>
        <v>x</v>
      </c>
      <c r="T22" s="1" t="str">
        <f>'Vnos rezultatov'!S21</f>
        <v>x</v>
      </c>
      <c r="U22" s="1" t="str">
        <f>'Vnos rezultatov'!T21</f>
        <v>x</v>
      </c>
      <c r="V22" s="1" t="str">
        <f>'Vnos rezultatov'!U21</f>
        <v>x</v>
      </c>
      <c r="W22" s="1" t="str">
        <f>'Vnos rezultatov'!V21</f>
        <v>x</v>
      </c>
      <c r="X22" s="1" t="str">
        <f>'Vnos rezultatov'!W21</f>
        <v>x</v>
      </c>
      <c r="Y22" s="1" t="str">
        <f>'Vnos rezultatov'!X21</f>
        <v>x</v>
      </c>
      <c r="Z22" s="1" t="str">
        <f>'Vnos rezultatov'!Y21</f>
        <v>x</v>
      </c>
      <c r="AA22" s="65">
        <f t="shared" ref="AA22:AA29" si="17">SUM(I22:Z22)</f>
        <v>48</v>
      </c>
      <c r="AB22" s="2"/>
      <c r="AC22" s="14">
        <f>'preračuni STB'!V120</f>
        <v>5</v>
      </c>
      <c r="AD22" s="15">
        <f>'preračuni STB'!V121</f>
        <v>14</v>
      </c>
      <c r="AE22" s="74">
        <f t="shared" si="12"/>
        <v>5</v>
      </c>
      <c r="AF22" s="74">
        <f t="shared" si="13"/>
        <v>5.0000022</v>
      </c>
      <c r="AG22" s="74">
        <f t="shared" si="14"/>
        <v>16.7</v>
      </c>
      <c r="AH22" s="74">
        <f t="shared" si="15"/>
        <v>14</v>
      </c>
      <c r="AI22" s="78">
        <f t="shared" si="16"/>
        <v>14.000002200000001</v>
      </c>
    </row>
    <row r="23" spans="1:35" ht="15.75">
      <c r="A23" s="7">
        <v>16</v>
      </c>
      <c r="B23" s="83">
        <f t="shared" si="0"/>
        <v>65</v>
      </c>
      <c r="C23" s="83">
        <f t="shared" si="1"/>
        <v>65</v>
      </c>
      <c r="D23" s="84">
        <f t="shared" si="2"/>
        <v>16</v>
      </c>
      <c r="E23" s="84">
        <f t="shared" si="3"/>
        <v>16</v>
      </c>
      <c r="F23" s="30">
        <f>Rezultati!B20</f>
        <v>0</v>
      </c>
      <c r="G23" s="60">
        <f>'Vnos rezultatov'!C22</f>
        <v>-1.3</v>
      </c>
      <c r="H23" s="8">
        <f>'Vnos rezultatov'!C22</f>
        <v>-1.3</v>
      </c>
      <c r="I23" s="1" t="str">
        <f>'Vnos rezultatov'!H22</f>
        <v>x</v>
      </c>
      <c r="J23" s="1" t="str">
        <f>'Vnos rezultatov'!I22</f>
        <v>x</v>
      </c>
      <c r="K23" s="1" t="str">
        <f>'Vnos rezultatov'!J22</f>
        <v>x</v>
      </c>
      <c r="L23" s="1" t="str">
        <f>'Vnos rezultatov'!K22</f>
        <v>x</v>
      </c>
      <c r="M23" s="1" t="str">
        <f>'Vnos rezultatov'!L22</f>
        <v>x</v>
      </c>
      <c r="N23" s="1" t="str">
        <f>'Vnos rezultatov'!M22</f>
        <v>x</v>
      </c>
      <c r="O23" s="1" t="str">
        <f>'Vnos rezultatov'!N22</f>
        <v>x</v>
      </c>
      <c r="P23" s="1" t="str">
        <f>'Vnos rezultatov'!O22</f>
        <v>x</v>
      </c>
      <c r="Q23" s="1" t="str">
        <f>'Vnos rezultatov'!P22</f>
        <v>x</v>
      </c>
      <c r="R23" s="1" t="str">
        <f>'Vnos rezultatov'!Q22</f>
        <v>x</v>
      </c>
      <c r="S23" s="1" t="str">
        <f>'Vnos rezultatov'!R22</f>
        <v>x</v>
      </c>
      <c r="T23" s="1" t="str">
        <f>'Vnos rezultatov'!S22</f>
        <v>x</v>
      </c>
      <c r="U23" s="1" t="str">
        <f>'Vnos rezultatov'!T22</f>
        <v>x</v>
      </c>
      <c r="V23" s="1" t="str">
        <f>'Vnos rezultatov'!U22</f>
        <v>x</v>
      </c>
      <c r="W23" s="1" t="str">
        <f>'Vnos rezultatov'!V22</f>
        <v>x</v>
      </c>
      <c r="X23" s="1" t="str">
        <f>'Vnos rezultatov'!W22</f>
        <v>x</v>
      </c>
      <c r="Y23" s="1" t="str">
        <f>'Vnos rezultatov'!X22</f>
        <v>x</v>
      </c>
      <c r="Z23" s="1" t="str">
        <f>'Vnos rezultatov'!Y22</f>
        <v>x</v>
      </c>
      <c r="AA23" s="65">
        <f t="shared" si="17"/>
        <v>0</v>
      </c>
      <c r="AB23" s="2"/>
      <c r="AC23" s="14">
        <f>'preračuni STB'!V128</f>
        <v>0</v>
      </c>
      <c r="AD23" s="15">
        <f>'preračuni STB'!V129</f>
        <v>0</v>
      </c>
      <c r="AE23" s="74">
        <f t="shared" si="12"/>
        <v>0</v>
      </c>
      <c r="AF23" s="74">
        <f t="shared" si="13"/>
        <v>2.3E-6</v>
      </c>
      <c r="AG23" s="74">
        <f t="shared" si="14"/>
        <v>-1.3</v>
      </c>
      <c r="AH23" s="74">
        <f t="shared" si="15"/>
        <v>0</v>
      </c>
      <c r="AI23" s="78">
        <f t="shared" si="16"/>
        <v>2.3E-6</v>
      </c>
    </row>
    <row r="24" spans="1:35" ht="15.75">
      <c r="A24" s="7">
        <v>17</v>
      </c>
      <c r="B24" s="83">
        <f t="shared" si="0"/>
        <v>64</v>
      </c>
      <c r="C24" s="83">
        <f t="shared" si="1"/>
        <v>64</v>
      </c>
      <c r="D24" s="84">
        <f t="shared" si="2"/>
        <v>16</v>
      </c>
      <c r="E24" s="84">
        <f t="shared" si="3"/>
        <v>16</v>
      </c>
      <c r="F24" s="30">
        <f>Rezultati!B21</f>
        <v>0</v>
      </c>
      <c r="G24" s="60">
        <f>'Vnos rezultatov'!C23</f>
        <v>-1.3</v>
      </c>
      <c r="H24" s="8">
        <f>'Vnos rezultatov'!E23</f>
        <v>0</v>
      </c>
      <c r="I24" s="1" t="str">
        <f>'Vnos rezultatov'!H23</f>
        <v>x</v>
      </c>
      <c r="J24" s="1" t="str">
        <f>'Vnos rezultatov'!I23</f>
        <v>x</v>
      </c>
      <c r="K24" s="1" t="str">
        <f>'Vnos rezultatov'!J23</f>
        <v>x</v>
      </c>
      <c r="L24" s="1" t="str">
        <f>'Vnos rezultatov'!K23</f>
        <v>x</v>
      </c>
      <c r="M24" s="1" t="str">
        <f>'Vnos rezultatov'!L23</f>
        <v>x</v>
      </c>
      <c r="N24" s="1" t="str">
        <f>'Vnos rezultatov'!M23</f>
        <v>x</v>
      </c>
      <c r="O24" s="1" t="str">
        <f>'Vnos rezultatov'!N23</f>
        <v>x</v>
      </c>
      <c r="P24" s="1" t="str">
        <f>'Vnos rezultatov'!O23</f>
        <v>x</v>
      </c>
      <c r="Q24" s="1" t="str">
        <f>'Vnos rezultatov'!P23</f>
        <v>x</v>
      </c>
      <c r="R24" s="1" t="str">
        <f>'Vnos rezultatov'!Q23</f>
        <v>x</v>
      </c>
      <c r="S24" s="1" t="str">
        <f>'Vnos rezultatov'!R23</f>
        <v>x</v>
      </c>
      <c r="T24" s="1" t="str">
        <f>'Vnos rezultatov'!S23</f>
        <v>x</v>
      </c>
      <c r="U24" s="1" t="str">
        <f>'Vnos rezultatov'!T23</f>
        <v>x</v>
      </c>
      <c r="V24" s="1" t="str">
        <f>'Vnos rezultatov'!U23</f>
        <v>x</v>
      </c>
      <c r="W24" s="1" t="str">
        <f>'Vnos rezultatov'!V23</f>
        <v>x</v>
      </c>
      <c r="X24" s="1" t="str">
        <f>'Vnos rezultatov'!W23</f>
        <v>x</v>
      </c>
      <c r="Y24" s="1" t="str">
        <f>'Vnos rezultatov'!X23</f>
        <v>x</v>
      </c>
      <c r="Z24" s="1" t="str">
        <f>'Vnos rezultatov'!Y23</f>
        <v>x</v>
      </c>
      <c r="AA24" s="65">
        <f t="shared" si="17"/>
        <v>0</v>
      </c>
      <c r="AB24" s="2"/>
      <c r="AC24" s="14">
        <f>'preračuni STB'!V136</f>
        <v>0</v>
      </c>
      <c r="AD24" s="15">
        <f>'preračuni STB'!V137</f>
        <v>0</v>
      </c>
      <c r="AE24" s="74">
        <f t="shared" si="12"/>
        <v>0</v>
      </c>
      <c r="AF24" s="74">
        <f t="shared" si="13"/>
        <v>2.3999999999999999E-6</v>
      </c>
      <c r="AG24" s="74">
        <f t="shared" si="14"/>
        <v>-1.3</v>
      </c>
      <c r="AH24" s="74">
        <f t="shared" si="15"/>
        <v>0</v>
      </c>
      <c r="AI24" s="78">
        <f t="shared" si="16"/>
        <v>2.3999999999999999E-6</v>
      </c>
    </row>
    <row r="25" spans="1:35" ht="15.75">
      <c r="A25" s="7">
        <v>18</v>
      </c>
      <c r="B25" s="83">
        <f t="shared" si="0"/>
        <v>63</v>
      </c>
      <c r="C25" s="83">
        <f t="shared" si="1"/>
        <v>63</v>
      </c>
      <c r="D25" s="84">
        <f t="shared" si="2"/>
        <v>16</v>
      </c>
      <c r="E25" s="84">
        <f t="shared" si="3"/>
        <v>16</v>
      </c>
      <c r="F25" s="30">
        <f>Rezultati!B22</f>
        <v>0</v>
      </c>
      <c r="G25" s="60">
        <f>'Vnos rezultatov'!C24</f>
        <v>-1.3</v>
      </c>
      <c r="H25" s="8">
        <f>'Vnos rezultatov'!E24</f>
        <v>0</v>
      </c>
      <c r="I25" s="1" t="str">
        <f>'Vnos rezultatov'!H24</f>
        <v>x</v>
      </c>
      <c r="J25" s="1" t="str">
        <f>'Vnos rezultatov'!I24</f>
        <v>x</v>
      </c>
      <c r="K25" s="1" t="str">
        <f>'Vnos rezultatov'!J24</f>
        <v>x</v>
      </c>
      <c r="L25" s="1" t="str">
        <f>'Vnos rezultatov'!K24</f>
        <v>x</v>
      </c>
      <c r="M25" s="1" t="str">
        <f>'Vnos rezultatov'!L24</f>
        <v>x</v>
      </c>
      <c r="N25" s="1" t="str">
        <f>'Vnos rezultatov'!M24</f>
        <v>x</v>
      </c>
      <c r="O25" s="1" t="str">
        <f>'Vnos rezultatov'!N24</f>
        <v>x</v>
      </c>
      <c r="P25" s="1" t="str">
        <f>'Vnos rezultatov'!O24</f>
        <v>x</v>
      </c>
      <c r="Q25" s="1" t="str">
        <f>'Vnos rezultatov'!P24</f>
        <v>x</v>
      </c>
      <c r="R25" s="1" t="str">
        <f>'Vnos rezultatov'!Q24</f>
        <v>x</v>
      </c>
      <c r="S25" s="1" t="str">
        <f>'Vnos rezultatov'!R24</f>
        <v>x</v>
      </c>
      <c r="T25" s="1" t="str">
        <f>'Vnos rezultatov'!S24</f>
        <v>x</v>
      </c>
      <c r="U25" s="1" t="str">
        <f>'Vnos rezultatov'!T24</f>
        <v>x</v>
      </c>
      <c r="V25" s="1" t="str">
        <f>'Vnos rezultatov'!U24</f>
        <v>x</v>
      </c>
      <c r="W25" s="1" t="str">
        <f>'Vnos rezultatov'!V24</f>
        <v>x</v>
      </c>
      <c r="X25" s="1" t="str">
        <f>'Vnos rezultatov'!W24</f>
        <v>x</v>
      </c>
      <c r="Y25" s="1" t="str">
        <f>'Vnos rezultatov'!X24</f>
        <v>x</v>
      </c>
      <c r="Z25" s="1" t="str">
        <f>'Vnos rezultatov'!Y24</f>
        <v>x</v>
      </c>
      <c r="AA25" s="65">
        <f t="shared" si="17"/>
        <v>0</v>
      </c>
      <c r="AB25" s="2"/>
      <c r="AC25" s="14">
        <f>'preračuni STB'!V144</f>
        <v>0</v>
      </c>
      <c r="AD25" s="15">
        <f>'preračuni STB'!V145</f>
        <v>0</v>
      </c>
      <c r="AE25" s="74">
        <f t="shared" ref="AE25:AE26" si="18">IF(F25&gt;0,AC25,0)</f>
        <v>0</v>
      </c>
      <c r="AF25" s="74">
        <f t="shared" ref="AF25:AF26" si="19">AE25+0.0000001*ROW()</f>
        <v>2.4999999999999998E-6</v>
      </c>
      <c r="AG25" s="74">
        <f t="shared" ref="AG25:AG26" si="20">G25</f>
        <v>-1.3</v>
      </c>
      <c r="AH25" s="74">
        <f t="shared" ref="AH25:AH26" si="21">IF(F25&gt;0,AD25,0)</f>
        <v>0</v>
      </c>
      <c r="AI25" s="78">
        <f t="shared" ref="AI25:AI26" si="22">AH25+0.0000001*ROW()</f>
        <v>2.4999999999999998E-6</v>
      </c>
    </row>
    <row r="26" spans="1:35" ht="15.75">
      <c r="A26" s="7">
        <v>19</v>
      </c>
      <c r="B26" s="83">
        <f t="shared" si="0"/>
        <v>62</v>
      </c>
      <c r="C26" s="83">
        <f t="shared" si="1"/>
        <v>62</v>
      </c>
      <c r="D26" s="84">
        <f t="shared" si="2"/>
        <v>16</v>
      </c>
      <c r="E26" s="84">
        <f t="shared" si="3"/>
        <v>16</v>
      </c>
      <c r="F26" s="30">
        <f>Rezultati!B23</f>
        <v>0</v>
      </c>
      <c r="G26" s="60">
        <f>'Vnos rezultatov'!C25</f>
        <v>-1.3</v>
      </c>
      <c r="H26" s="8">
        <f>'Vnos rezultatov'!E25</f>
        <v>0</v>
      </c>
      <c r="I26" s="1" t="str">
        <f>'Vnos rezultatov'!H25</f>
        <v>x</v>
      </c>
      <c r="J26" s="1" t="str">
        <f>'Vnos rezultatov'!I25</f>
        <v>x</v>
      </c>
      <c r="K26" s="1" t="str">
        <f>'Vnos rezultatov'!J25</f>
        <v>x</v>
      </c>
      <c r="L26" s="1" t="str">
        <f>'Vnos rezultatov'!K25</f>
        <v>x</v>
      </c>
      <c r="M26" s="1" t="str">
        <f>'Vnos rezultatov'!L25</f>
        <v>x</v>
      </c>
      <c r="N26" s="1" t="str">
        <f>'Vnos rezultatov'!M25</f>
        <v>x</v>
      </c>
      <c r="O26" s="1" t="str">
        <f>'Vnos rezultatov'!N25</f>
        <v>x</v>
      </c>
      <c r="P26" s="1" t="str">
        <f>'Vnos rezultatov'!O25</f>
        <v>x</v>
      </c>
      <c r="Q26" s="1" t="str">
        <f>'Vnos rezultatov'!P25</f>
        <v>x</v>
      </c>
      <c r="R26" s="1" t="str">
        <f>'Vnos rezultatov'!Q25</f>
        <v>x</v>
      </c>
      <c r="S26" s="1" t="str">
        <f>'Vnos rezultatov'!R25</f>
        <v>x</v>
      </c>
      <c r="T26" s="1" t="str">
        <f>'Vnos rezultatov'!S25</f>
        <v>x</v>
      </c>
      <c r="U26" s="1" t="str">
        <f>'Vnos rezultatov'!T25</f>
        <v>x</v>
      </c>
      <c r="V26" s="1" t="str">
        <f>'Vnos rezultatov'!U25</f>
        <v>x</v>
      </c>
      <c r="W26" s="1" t="str">
        <f>'Vnos rezultatov'!V25</f>
        <v>x</v>
      </c>
      <c r="X26" s="1" t="str">
        <f>'Vnos rezultatov'!W25</f>
        <v>x</v>
      </c>
      <c r="Y26" s="1" t="str">
        <f>'Vnos rezultatov'!X25</f>
        <v>x</v>
      </c>
      <c r="Z26" s="1" t="str">
        <f>'Vnos rezultatov'!Y25</f>
        <v>x</v>
      </c>
      <c r="AA26" s="65">
        <f t="shared" si="17"/>
        <v>0</v>
      </c>
      <c r="AB26" s="2"/>
      <c r="AC26" s="14">
        <f>'preračuni STB'!V152</f>
        <v>0</v>
      </c>
      <c r="AD26" s="15">
        <f>'preračuni STB'!V153</f>
        <v>0</v>
      </c>
      <c r="AE26" s="74">
        <f t="shared" si="18"/>
        <v>0</v>
      </c>
      <c r="AF26" s="74">
        <f t="shared" si="19"/>
        <v>2.5999999999999997E-6</v>
      </c>
      <c r="AG26" s="74">
        <f t="shared" si="20"/>
        <v>-1.3</v>
      </c>
      <c r="AH26" s="74">
        <f t="shared" si="21"/>
        <v>0</v>
      </c>
      <c r="AI26" s="78">
        <f t="shared" si="22"/>
        <v>2.5999999999999997E-6</v>
      </c>
    </row>
    <row r="27" spans="1:35" ht="15.75">
      <c r="A27" s="7">
        <v>20</v>
      </c>
      <c r="B27" s="83">
        <f t="shared" si="0"/>
        <v>61</v>
      </c>
      <c r="C27" s="83">
        <f t="shared" si="1"/>
        <v>61</v>
      </c>
      <c r="D27" s="84">
        <f t="shared" si="2"/>
        <v>16</v>
      </c>
      <c r="E27" s="84">
        <f t="shared" si="3"/>
        <v>16</v>
      </c>
      <c r="F27" s="30">
        <f>Rezultati!B24</f>
        <v>0</v>
      </c>
      <c r="G27" s="60">
        <f>'Vnos rezultatov'!C26</f>
        <v>-1.3</v>
      </c>
      <c r="H27" s="8">
        <f>'Vnos rezultatov'!E26</f>
        <v>0</v>
      </c>
      <c r="I27" s="1" t="str">
        <f>'Vnos rezultatov'!H26</f>
        <v>x</v>
      </c>
      <c r="J27" s="1" t="str">
        <f>'Vnos rezultatov'!I26</f>
        <v>x</v>
      </c>
      <c r="K27" s="1" t="str">
        <f>'Vnos rezultatov'!J26</f>
        <v>x</v>
      </c>
      <c r="L27" s="1" t="str">
        <f>'Vnos rezultatov'!K26</f>
        <v>x</v>
      </c>
      <c r="M27" s="1" t="str">
        <f>'Vnos rezultatov'!L26</f>
        <v>x</v>
      </c>
      <c r="N27" s="1" t="str">
        <f>'Vnos rezultatov'!M26</f>
        <v>x</v>
      </c>
      <c r="O27" s="1" t="str">
        <f>'Vnos rezultatov'!N26</f>
        <v>x</v>
      </c>
      <c r="P27" s="1" t="str">
        <f>'Vnos rezultatov'!O26</f>
        <v>x</v>
      </c>
      <c r="Q27" s="1" t="str">
        <f>'Vnos rezultatov'!P26</f>
        <v>x</v>
      </c>
      <c r="R27" s="1" t="str">
        <f>'Vnos rezultatov'!Q26</f>
        <v>x</v>
      </c>
      <c r="S27" s="1" t="str">
        <f>'Vnos rezultatov'!R26</f>
        <v>x</v>
      </c>
      <c r="T27" s="1" t="str">
        <f>'Vnos rezultatov'!S26</f>
        <v>x</v>
      </c>
      <c r="U27" s="1" t="str">
        <f>'Vnos rezultatov'!T26</f>
        <v>x</v>
      </c>
      <c r="V27" s="1" t="str">
        <f>'Vnos rezultatov'!U26</f>
        <v>x</v>
      </c>
      <c r="W27" s="1" t="str">
        <f>'Vnos rezultatov'!V26</f>
        <v>x</v>
      </c>
      <c r="X27" s="1" t="str">
        <f>'Vnos rezultatov'!W26</f>
        <v>x</v>
      </c>
      <c r="Y27" s="1" t="str">
        <f>'Vnos rezultatov'!X26</f>
        <v>x</v>
      </c>
      <c r="Z27" s="1" t="str">
        <f>'Vnos rezultatov'!Y26</f>
        <v>x</v>
      </c>
      <c r="AA27" s="65">
        <f t="shared" si="17"/>
        <v>0</v>
      </c>
      <c r="AB27" s="2"/>
      <c r="AC27" s="14">
        <f>'preračuni STB'!V160</f>
        <v>0</v>
      </c>
      <c r="AD27" s="15">
        <f>'preračuni STB'!V161</f>
        <v>0</v>
      </c>
      <c r="AE27" s="74">
        <f t="shared" ref="AE27" si="23">IF(F27&gt;0,AC27,0)</f>
        <v>0</v>
      </c>
      <c r="AF27" s="74">
        <f t="shared" ref="AF27" si="24">AE27+0.0000001*ROW()</f>
        <v>2.7E-6</v>
      </c>
      <c r="AG27" s="74">
        <f t="shared" ref="AG27" si="25">G27</f>
        <v>-1.3</v>
      </c>
      <c r="AH27" s="74">
        <f t="shared" ref="AH27" si="26">IF(F27&gt;0,AD27,0)</f>
        <v>0</v>
      </c>
      <c r="AI27" s="78">
        <f t="shared" ref="AI27" si="27">AH27+0.0000001*ROW()</f>
        <v>2.7E-6</v>
      </c>
    </row>
    <row r="28" spans="1:35" ht="15.75">
      <c r="A28" s="7">
        <v>21</v>
      </c>
      <c r="B28" s="83">
        <f t="shared" si="0"/>
        <v>60</v>
      </c>
      <c r="C28" s="83">
        <f t="shared" si="1"/>
        <v>60</v>
      </c>
      <c r="D28" s="84">
        <f t="shared" si="2"/>
        <v>16</v>
      </c>
      <c r="E28" s="84">
        <f t="shared" si="3"/>
        <v>16</v>
      </c>
      <c r="F28" s="30">
        <f>'Vnos rezultatov'!B27</f>
        <v>0</v>
      </c>
      <c r="G28" s="60">
        <f>'Vnos rezultatov'!C27</f>
        <v>-1.3</v>
      </c>
      <c r="H28" s="8">
        <f>'Vnos rezultatov'!E27</f>
        <v>0</v>
      </c>
      <c r="I28" s="1" t="str">
        <f>'Vnos rezultatov'!H27</f>
        <v>x</v>
      </c>
      <c r="J28" s="1" t="str">
        <f>'Vnos rezultatov'!I27</f>
        <v>x</v>
      </c>
      <c r="K28" s="1" t="str">
        <f>'Vnos rezultatov'!J27</f>
        <v>x</v>
      </c>
      <c r="L28" s="1" t="str">
        <f>'Vnos rezultatov'!K27</f>
        <v>x</v>
      </c>
      <c r="M28" s="1" t="str">
        <f>'Vnos rezultatov'!L27</f>
        <v>x</v>
      </c>
      <c r="N28" s="1" t="str">
        <f>'Vnos rezultatov'!M27</f>
        <v>x</v>
      </c>
      <c r="O28" s="1" t="str">
        <f>'Vnos rezultatov'!N27</f>
        <v>x</v>
      </c>
      <c r="P28" s="1" t="str">
        <f>'Vnos rezultatov'!O27</f>
        <v>x</v>
      </c>
      <c r="Q28" s="1" t="str">
        <f>'Vnos rezultatov'!P27</f>
        <v>x</v>
      </c>
      <c r="R28" s="1" t="str">
        <f>'Vnos rezultatov'!Q27</f>
        <v>x</v>
      </c>
      <c r="S28" s="1" t="str">
        <f>'Vnos rezultatov'!R27</f>
        <v>x</v>
      </c>
      <c r="T28" s="1" t="str">
        <f>'Vnos rezultatov'!S27</f>
        <v>x</v>
      </c>
      <c r="U28" s="1" t="str">
        <f>'Vnos rezultatov'!T27</f>
        <v>x</v>
      </c>
      <c r="V28" s="1" t="str">
        <f>'Vnos rezultatov'!U27</f>
        <v>x</v>
      </c>
      <c r="W28" s="1" t="str">
        <f>'Vnos rezultatov'!V27</f>
        <v>x</v>
      </c>
      <c r="X28" s="1" t="str">
        <f>'Vnos rezultatov'!W27</f>
        <v>x</v>
      </c>
      <c r="Y28" s="1" t="str">
        <f>'Vnos rezultatov'!X27</f>
        <v>x</v>
      </c>
      <c r="Z28" s="1" t="str">
        <f>'Vnos rezultatov'!Y27</f>
        <v>x</v>
      </c>
      <c r="AA28" s="65">
        <f t="shared" si="17"/>
        <v>0</v>
      </c>
      <c r="AB28" s="2"/>
      <c r="AC28" s="14">
        <f>'preračuni STB'!V168</f>
        <v>0</v>
      </c>
      <c r="AD28" s="15">
        <f>'preračuni STB'!V169</f>
        <v>0</v>
      </c>
      <c r="AE28" s="74">
        <f t="shared" ref="AE28:AE72" si="28">IF(F28&gt;0,AC28,0)</f>
        <v>0</v>
      </c>
      <c r="AF28" s="74">
        <f t="shared" ref="AF28:AF72" si="29">AE28+0.0000001*ROW()</f>
        <v>2.7999999999999999E-6</v>
      </c>
      <c r="AG28" s="74">
        <f t="shared" ref="AG28:AG72" si="30">G28</f>
        <v>-1.3</v>
      </c>
      <c r="AH28" s="74">
        <f t="shared" ref="AH28:AH72" si="31">IF(F28&gt;0,AD28,0)</f>
        <v>0</v>
      </c>
      <c r="AI28" s="78">
        <f t="shared" ref="AI28:AI72" si="32">AH28+0.0000001*ROW()</f>
        <v>2.7999999999999999E-6</v>
      </c>
    </row>
    <row r="29" spans="1:35" ht="15.75">
      <c r="A29" s="7">
        <v>22</v>
      </c>
      <c r="B29" s="83">
        <f t="shared" si="0"/>
        <v>59</v>
      </c>
      <c r="C29" s="83">
        <f t="shared" si="1"/>
        <v>59</v>
      </c>
      <c r="D29" s="84">
        <f t="shared" si="2"/>
        <v>16</v>
      </c>
      <c r="E29" s="84">
        <f t="shared" si="3"/>
        <v>16</v>
      </c>
      <c r="F29" s="30">
        <f>'Vnos rezultatov'!B28</f>
        <v>0</v>
      </c>
      <c r="G29" s="60">
        <f>'Vnos rezultatov'!C28</f>
        <v>-1.3</v>
      </c>
      <c r="H29" s="8">
        <f>'Vnos rezultatov'!E28</f>
        <v>0</v>
      </c>
      <c r="I29" s="1" t="str">
        <f>'Vnos rezultatov'!H28</f>
        <v>x</v>
      </c>
      <c r="J29" s="1" t="str">
        <f>'Vnos rezultatov'!I28</f>
        <v>x</v>
      </c>
      <c r="K29" s="1" t="str">
        <f>'Vnos rezultatov'!J28</f>
        <v>x</v>
      </c>
      <c r="L29" s="1" t="str">
        <f>'Vnos rezultatov'!K28</f>
        <v>x</v>
      </c>
      <c r="M29" s="1" t="str">
        <f>'Vnos rezultatov'!L28</f>
        <v>x</v>
      </c>
      <c r="N29" s="1" t="str">
        <f>'Vnos rezultatov'!M28</f>
        <v>x</v>
      </c>
      <c r="O29" s="1" t="str">
        <f>'Vnos rezultatov'!N28</f>
        <v>x</v>
      </c>
      <c r="P29" s="1" t="str">
        <f>'Vnos rezultatov'!O28</f>
        <v>x</v>
      </c>
      <c r="Q29" s="1" t="str">
        <f>'Vnos rezultatov'!P28</f>
        <v>x</v>
      </c>
      <c r="R29" s="1" t="str">
        <f>'Vnos rezultatov'!Q28</f>
        <v>x</v>
      </c>
      <c r="S29" s="1" t="str">
        <f>'Vnos rezultatov'!R28</f>
        <v>x</v>
      </c>
      <c r="T29" s="1" t="str">
        <f>'Vnos rezultatov'!S28</f>
        <v>x</v>
      </c>
      <c r="U29" s="1" t="str">
        <f>'Vnos rezultatov'!T28</f>
        <v>x</v>
      </c>
      <c r="V29" s="1" t="str">
        <f>'Vnos rezultatov'!U28</f>
        <v>x</v>
      </c>
      <c r="W29" s="1" t="str">
        <f>'Vnos rezultatov'!V28</f>
        <v>x</v>
      </c>
      <c r="X29" s="1" t="str">
        <f>'Vnos rezultatov'!W28</f>
        <v>x</v>
      </c>
      <c r="Y29" s="1" t="str">
        <f>'Vnos rezultatov'!X28</f>
        <v>x</v>
      </c>
      <c r="Z29" s="1" t="str">
        <f>'Vnos rezultatov'!Y28</f>
        <v>x</v>
      </c>
      <c r="AA29" s="65">
        <f t="shared" si="17"/>
        <v>0</v>
      </c>
      <c r="AB29" s="2"/>
      <c r="AC29" s="14">
        <f>'preračuni STB'!V176</f>
        <v>0</v>
      </c>
      <c r="AD29" s="15">
        <f>'preračuni STB'!V177</f>
        <v>0</v>
      </c>
      <c r="AE29" s="74">
        <f t="shared" si="28"/>
        <v>0</v>
      </c>
      <c r="AF29" s="74">
        <f t="shared" si="29"/>
        <v>2.8999999999999998E-6</v>
      </c>
      <c r="AG29" s="74">
        <f t="shared" si="30"/>
        <v>-1.3</v>
      </c>
      <c r="AH29" s="74">
        <f t="shared" si="31"/>
        <v>0</v>
      </c>
      <c r="AI29" s="78">
        <f t="shared" si="32"/>
        <v>2.8999999999999998E-6</v>
      </c>
    </row>
    <row r="30" spans="1:35" ht="15.75">
      <c r="A30" s="7">
        <v>23</v>
      </c>
      <c r="B30" s="83">
        <f t="shared" si="0"/>
        <v>58</v>
      </c>
      <c r="C30" s="83">
        <f t="shared" si="1"/>
        <v>58</v>
      </c>
      <c r="D30" s="84">
        <f t="shared" si="2"/>
        <v>16</v>
      </c>
      <c r="E30" s="84">
        <f t="shared" si="3"/>
        <v>16</v>
      </c>
      <c r="F30" s="30">
        <f>'Vnos rezultatov'!B29</f>
        <v>0</v>
      </c>
      <c r="G30" s="60">
        <f>'Vnos rezultatov'!C29</f>
        <v>-1.3</v>
      </c>
      <c r="H30" s="8">
        <f>'Vnos rezultatov'!E29</f>
        <v>0</v>
      </c>
      <c r="I30" s="1" t="str">
        <f>'Vnos rezultatov'!H29</f>
        <v>x</v>
      </c>
      <c r="J30" s="1" t="str">
        <f>'Vnos rezultatov'!I29</f>
        <v>x</v>
      </c>
      <c r="K30" s="1" t="str">
        <f>'Vnos rezultatov'!J29</f>
        <v>x</v>
      </c>
      <c r="L30" s="1" t="str">
        <f>'Vnos rezultatov'!K29</f>
        <v>x</v>
      </c>
      <c r="M30" s="1" t="str">
        <f>'Vnos rezultatov'!L29</f>
        <v>x</v>
      </c>
      <c r="N30" s="1" t="str">
        <f>'Vnos rezultatov'!M29</f>
        <v>x</v>
      </c>
      <c r="O30" s="1" t="str">
        <f>'Vnos rezultatov'!N29</f>
        <v>x</v>
      </c>
      <c r="P30" s="1" t="str">
        <f>'Vnos rezultatov'!O29</f>
        <v>x</v>
      </c>
      <c r="Q30" s="1" t="str">
        <f>'Vnos rezultatov'!P29</f>
        <v>x</v>
      </c>
      <c r="R30" s="1" t="str">
        <f>'Vnos rezultatov'!Q29</f>
        <v>x</v>
      </c>
      <c r="S30" s="1" t="str">
        <f>'Vnos rezultatov'!R29</f>
        <v>x</v>
      </c>
      <c r="T30" s="1" t="str">
        <f>'Vnos rezultatov'!S29</f>
        <v>x</v>
      </c>
      <c r="U30" s="1" t="str">
        <f>'Vnos rezultatov'!T29</f>
        <v>x</v>
      </c>
      <c r="V30" s="1" t="str">
        <f>'Vnos rezultatov'!U29</f>
        <v>x</v>
      </c>
      <c r="W30" s="1" t="str">
        <f>'Vnos rezultatov'!V29</f>
        <v>x</v>
      </c>
      <c r="X30" s="1" t="str">
        <f>'Vnos rezultatov'!W29</f>
        <v>x</v>
      </c>
      <c r="Y30" s="1" t="str">
        <f>'Vnos rezultatov'!X29</f>
        <v>x</v>
      </c>
      <c r="Z30" s="1" t="str">
        <f>'Vnos rezultatov'!Y29</f>
        <v>x</v>
      </c>
      <c r="AA30" s="65">
        <f>SUM(I30:Z30)</f>
        <v>0</v>
      </c>
      <c r="AB30" s="2"/>
      <c r="AC30" s="14">
        <f>'preračuni STB'!V184</f>
        <v>0</v>
      </c>
      <c r="AD30" s="15">
        <f>'preračuni STB'!V185</f>
        <v>0</v>
      </c>
      <c r="AE30" s="74">
        <f t="shared" si="28"/>
        <v>0</v>
      </c>
      <c r="AF30" s="74">
        <f t="shared" si="29"/>
        <v>3.0000000000000001E-6</v>
      </c>
      <c r="AG30" s="74">
        <f t="shared" si="30"/>
        <v>-1.3</v>
      </c>
      <c r="AH30" s="74">
        <f t="shared" si="31"/>
        <v>0</v>
      </c>
      <c r="AI30" s="78">
        <f t="shared" si="32"/>
        <v>3.0000000000000001E-6</v>
      </c>
    </row>
    <row r="31" spans="1:35" ht="16.5" customHeight="1">
      <c r="A31" s="7">
        <v>24</v>
      </c>
      <c r="B31" s="83">
        <f t="shared" si="0"/>
        <v>57</v>
      </c>
      <c r="C31" s="83">
        <f t="shared" si="1"/>
        <v>57</v>
      </c>
      <c r="D31" s="84">
        <f t="shared" si="2"/>
        <v>16</v>
      </c>
      <c r="E31" s="84">
        <f t="shared" si="3"/>
        <v>16</v>
      </c>
      <c r="F31" s="30">
        <f>'Vnos rezultatov'!B30</f>
        <v>0</v>
      </c>
      <c r="G31" s="60">
        <f>'Vnos rezultatov'!C30</f>
        <v>-1.3</v>
      </c>
      <c r="H31" s="8">
        <f>'Vnos rezultatov'!E30</f>
        <v>0</v>
      </c>
      <c r="I31" s="1" t="str">
        <f>'Vnos rezultatov'!H30</f>
        <v>x</v>
      </c>
      <c r="J31" s="1" t="str">
        <f>'Vnos rezultatov'!I30</f>
        <v>x</v>
      </c>
      <c r="K31" s="1" t="str">
        <f>'Vnos rezultatov'!J30</f>
        <v>x</v>
      </c>
      <c r="L31" s="1" t="str">
        <f>'Vnos rezultatov'!K30</f>
        <v>x</v>
      </c>
      <c r="M31" s="1" t="str">
        <f>'Vnos rezultatov'!L30</f>
        <v>x</v>
      </c>
      <c r="N31" s="1" t="str">
        <f>'Vnos rezultatov'!M30</f>
        <v>x</v>
      </c>
      <c r="O31" s="1" t="str">
        <f>'Vnos rezultatov'!N30</f>
        <v>x</v>
      </c>
      <c r="P31" s="1" t="str">
        <f>'Vnos rezultatov'!O30</f>
        <v>x</v>
      </c>
      <c r="Q31" s="1" t="str">
        <f>'Vnos rezultatov'!P30</f>
        <v>x</v>
      </c>
      <c r="R31" s="1" t="str">
        <f>'Vnos rezultatov'!Q30</f>
        <v>x</v>
      </c>
      <c r="S31" s="1" t="str">
        <f>'Vnos rezultatov'!R30</f>
        <v>x</v>
      </c>
      <c r="T31" s="1" t="str">
        <f>'Vnos rezultatov'!S30</f>
        <v>x</v>
      </c>
      <c r="U31" s="1" t="str">
        <f>'Vnos rezultatov'!T30</f>
        <v>x</v>
      </c>
      <c r="V31" s="1" t="str">
        <f>'Vnos rezultatov'!U30</f>
        <v>x</v>
      </c>
      <c r="W31" s="1" t="str">
        <f>'Vnos rezultatov'!V30</f>
        <v>x</v>
      </c>
      <c r="X31" s="1" t="str">
        <f>'Vnos rezultatov'!W30</f>
        <v>x</v>
      </c>
      <c r="Y31" s="1" t="str">
        <f>'Vnos rezultatov'!X30</f>
        <v>x</v>
      </c>
      <c r="Z31" s="1" t="str">
        <f>'Vnos rezultatov'!Y30</f>
        <v>x</v>
      </c>
      <c r="AA31" s="65">
        <f t="shared" ref="AA31:AA71" si="33">SUM(I31:Z31)</f>
        <v>0</v>
      </c>
      <c r="AB31" s="2"/>
      <c r="AC31" s="14">
        <f>'preračuni STB'!V192</f>
        <v>0</v>
      </c>
      <c r="AD31" s="15">
        <f>'preračuni STB'!V193</f>
        <v>0</v>
      </c>
      <c r="AE31" s="74">
        <f t="shared" si="28"/>
        <v>0</v>
      </c>
      <c r="AF31" s="74">
        <f t="shared" si="29"/>
        <v>3.1E-6</v>
      </c>
      <c r="AG31" s="74">
        <f t="shared" si="30"/>
        <v>-1.3</v>
      </c>
      <c r="AH31" s="74">
        <f t="shared" si="31"/>
        <v>0</v>
      </c>
      <c r="AI31" s="78">
        <f t="shared" si="32"/>
        <v>3.1E-6</v>
      </c>
    </row>
    <row r="32" spans="1:35" ht="15.75">
      <c r="A32" s="7">
        <v>25</v>
      </c>
      <c r="B32" s="83">
        <f t="shared" si="0"/>
        <v>56</v>
      </c>
      <c r="C32" s="83">
        <f t="shared" si="1"/>
        <v>56</v>
      </c>
      <c r="D32" s="84">
        <f t="shared" si="2"/>
        <v>16</v>
      </c>
      <c r="E32" s="84">
        <f t="shared" si="3"/>
        <v>16</v>
      </c>
      <c r="F32" s="30">
        <f>'Vnos rezultatov'!B31</f>
        <v>0</v>
      </c>
      <c r="G32" s="60">
        <f>'Vnos rezultatov'!C31</f>
        <v>-1.3</v>
      </c>
      <c r="H32" s="8">
        <f>'Vnos rezultatov'!E31</f>
        <v>0</v>
      </c>
      <c r="I32" s="1" t="str">
        <f>'Vnos rezultatov'!H31</f>
        <v>x</v>
      </c>
      <c r="J32" s="1" t="str">
        <f>'Vnos rezultatov'!I31</f>
        <v>x</v>
      </c>
      <c r="K32" s="1" t="str">
        <f>'Vnos rezultatov'!J31</f>
        <v>x</v>
      </c>
      <c r="L32" s="1" t="str">
        <f>'Vnos rezultatov'!K31</f>
        <v>x</v>
      </c>
      <c r="M32" s="1" t="str">
        <f>'Vnos rezultatov'!L31</f>
        <v>x</v>
      </c>
      <c r="N32" s="1" t="str">
        <f>'Vnos rezultatov'!M31</f>
        <v>x</v>
      </c>
      <c r="O32" s="1" t="str">
        <f>'Vnos rezultatov'!N31</f>
        <v>x</v>
      </c>
      <c r="P32" s="1" t="str">
        <f>'Vnos rezultatov'!O31</f>
        <v>x</v>
      </c>
      <c r="Q32" s="1" t="str">
        <f>'Vnos rezultatov'!P31</f>
        <v>x</v>
      </c>
      <c r="R32" s="1" t="str">
        <f>'Vnos rezultatov'!Q31</f>
        <v>x</v>
      </c>
      <c r="S32" s="1" t="str">
        <f>'Vnos rezultatov'!R31</f>
        <v>x</v>
      </c>
      <c r="T32" s="1" t="str">
        <f>'Vnos rezultatov'!S31</f>
        <v>x</v>
      </c>
      <c r="U32" s="1" t="str">
        <f>'Vnos rezultatov'!T31</f>
        <v>x</v>
      </c>
      <c r="V32" s="1" t="str">
        <f>'Vnos rezultatov'!U31</f>
        <v>x</v>
      </c>
      <c r="W32" s="1" t="str">
        <f>'Vnos rezultatov'!V31</f>
        <v>x</v>
      </c>
      <c r="X32" s="1" t="str">
        <f>'Vnos rezultatov'!W31</f>
        <v>x</v>
      </c>
      <c r="Y32" s="1" t="str">
        <f>'Vnos rezultatov'!X31</f>
        <v>x</v>
      </c>
      <c r="Z32" s="1" t="str">
        <f>'Vnos rezultatov'!Y31</f>
        <v>x</v>
      </c>
      <c r="AA32" s="65">
        <f t="shared" si="33"/>
        <v>0</v>
      </c>
      <c r="AB32" s="2"/>
      <c r="AC32" s="14">
        <f>'preračuni STB'!V200</f>
        <v>0</v>
      </c>
      <c r="AD32" s="15">
        <f>'preračuni STB'!V201</f>
        <v>0</v>
      </c>
      <c r="AE32" s="74">
        <f t="shared" si="28"/>
        <v>0</v>
      </c>
      <c r="AF32" s="74">
        <f t="shared" si="29"/>
        <v>3.1999999999999999E-6</v>
      </c>
      <c r="AG32" s="74">
        <f t="shared" si="30"/>
        <v>-1.3</v>
      </c>
      <c r="AH32" s="74">
        <f t="shared" si="31"/>
        <v>0</v>
      </c>
      <c r="AI32" s="78">
        <f t="shared" si="32"/>
        <v>3.1999999999999999E-6</v>
      </c>
    </row>
    <row r="33" spans="1:35" ht="15.75">
      <c r="A33" s="7">
        <v>26</v>
      </c>
      <c r="B33" s="83">
        <f t="shared" si="0"/>
        <v>55</v>
      </c>
      <c r="C33" s="83">
        <f t="shared" si="1"/>
        <v>55</v>
      </c>
      <c r="D33" s="84">
        <f t="shared" si="2"/>
        <v>16</v>
      </c>
      <c r="E33" s="84">
        <f t="shared" si="3"/>
        <v>16</v>
      </c>
      <c r="F33" s="30">
        <f>'Vnos rezultatov'!B32</f>
        <v>0</v>
      </c>
      <c r="G33" s="60">
        <f>'Vnos rezultatov'!C32</f>
        <v>-1.3</v>
      </c>
      <c r="H33" s="8">
        <f>'Vnos rezultatov'!E32</f>
        <v>0</v>
      </c>
      <c r="I33" s="1" t="str">
        <f>'Vnos rezultatov'!H32</f>
        <v>x</v>
      </c>
      <c r="J33" s="1" t="str">
        <f>'Vnos rezultatov'!I32</f>
        <v>x</v>
      </c>
      <c r="K33" s="1" t="str">
        <f>'Vnos rezultatov'!J32</f>
        <v>x</v>
      </c>
      <c r="L33" s="1" t="str">
        <f>'Vnos rezultatov'!K32</f>
        <v>x</v>
      </c>
      <c r="M33" s="1" t="str">
        <f>'Vnos rezultatov'!L32</f>
        <v>x</v>
      </c>
      <c r="N33" s="1" t="str">
        <f>'Vnos rezultatov'!M32</f>
        <v>x</v>
      </c>
      <c r="O33" s="1" t="str">
        <f>'Vnos rezultatov'!N32</f>
        <v>x</v>
      </c>
      <c r="P33" s="1" t="str">
        <f>'Vnos rezultatov'!O32</f>
        <v>x</v>
      </c>
      <c r="Q33" s="1" t="str">
        <f>'Vnos rezultatov'!P32</f>
        <v>x</v>
      </c>
      <c r="R33" s="1" t="str">
        <f>'Vnos rezultatov'!Q32</f>
        <v>x</v>
      </c>
      <c r="S33" s="1" t="str">
        <f>'Vnos rezultatov'!R32</f>
        <v>x</v>
      </c>
      <c r="T33" s="1" t="str">
        <f>'Vnos rezultatov'!S32</f>
        <v>x</v>
      </c>
      <c r="U33" s="1" t="str">
        <f>'Vnos rezultatov'!T32</f>
        <v>x</v>
      </c>
      <c r="V33" s="1" t="str">
        <f>'Vnos rezultatov'!U32</f>
        <v>x</v>
      </c>
      <c r="W33" s="1" t="str">
        <f>'Vnos rezultatov'!V32</f>
        <v>x</v>
      </c>
      <c r="X33" s="1" t="str">
        <f>'Vnos rezultatov'!W32</f>
        <v>x</v>
      </c>
      <c r="Y33" s="1" t="str">
        <f>'Vnos rezultatov'!X32</f>
        <v>x</v>
      </c>
      <c r="Z33" s="1" t="str">
        <f>'Vnos rezultatov'!Y32</f>
        <v>x</v>
      </c>
      <c r="AA33" s="65">
        <f t="shared" si="33"/>
        <v>0</v>
      </c>
      <c r="AB33" s="2"/>
      <c r="AC33" s="14">
        <f>'preračuni STB'!V208</f>
        <v>0</v>
      </c>
      <c r="AD33" s="15">
        <f>'preračuni STB'!V209</f>
        <v>0</v>
      </c>
      <c r="AE33" s="74">
        <f t="shared" si="28"/>
        <v>0</v>
      </c>
      <c r="AF33" s="74">
        <f t="shared" si="29"/>
        <v>3.2999999999999997E-6</v>
      </c>
      <c r="AG33" s="74">
        <f t="shared" si="30"/>
        <v>-1.3</v>
      </c>
      <c r="AH33" s="74">
        <f t="shared" si="31"/>
        <v>0</v>
      </c>
      <c r="AI33" s="78">
        <f t="shared" si="32"/>
        <v>3.2999999999999997E-6</v>
      </c>
    </row>
    <row r="34" spans="1:35" ht="15.75">
      <c r="A34" s="7">
        <v>27</v>
      </c>
      <c r="B34" s="83">
        <f t="shared" si="0"/>
        <v>54</v>
      </c>
      <c r="C34" s="83">
        <f t="shared" si="1"/>
        <v>54</v>
      </c>
      <c r="D34" s="84">
        <f t="shared" si="2"/>
        <v>16</v>
      </c>
      <c r="E34" s="84">
        <f t="shared" si="3"/>
        <v>16</v>
      </c>
      <c r="F34" s="30">
        <f>'Vnos rezultatov'!B33</f>
        <v>0</v>
      </c>
      <c r="G34" s="60">
        <f>'Vnos rezultatov'!C33</f>
        <v>-1.3</v>
      </c>
      <c r="H34" s="8">
        <f>'Vnos rezultatov'!E33</f>
        <v>0</v>
      </c>
      <c r="I34" s="1" t="str">
        <f>'Vnos rezultatov'!H33</f>
        <v>x</v>
      </c>
      <c r="J34" s="1" t="str">
        <f>'Vnos rezultatov'!I33</f>
        <v>x</v>
      </c>
      <c r="K34" s="1" t="str">
        <f>'Vnos rezultatov'!J33</f>
        <v>x</v>
      </c>
      <c r="L34" s="1" t="str">
        <f>'Vnos rezultatov'!K33</f>
        <v>x</v>
      </c>
      <c r="M34" s="1" t="str">
        <f>'Vnos rezultatov'!L33</f>
        <v>x</v>
      </c>
      <c r="N34" s="1" t="str">
        <f>'Vnos rezultatov'!M33</f>
        <v>x</v>
      </c>
      <c r="O34" s="1" t="str">
        <f>'Vnos rezultatov'!N33</f>
        <v>x</v>
      </c>
      <c r="P34" s="1" t="str">
        <f>'Vnos rezultatov'!O33</f>
        <v>x</v>
      </c>
      <c r="Q34" s="1" t="str">
        <f>'Vnos rezultatov'!P33</f>
        <v>x</v>
      </c>
      <c r="R34" s="1" t="str">
        <f>'Vnos rezultatov'!Q33</f>
        <v>x</v>
      </c>
      <c r="S34" s="1" t="str">
        <f>'Vnos rezultatov'!R33</f>
        <v>x</v>
      </c>
      <c r="T34" s="1" t="str">
        <f>'Vnos rezultatov'!S33</f>
        <v>x</v>
      </c>
      <c r="U34" s="1" t="str">
        <f>'Vnos rezultatov'!T33</f>
        <v>x</v>
      </c>
      <c r="V34" s="1" t="str">
        <f>'Vnos rezultatov'!U33</f>
        <v>x</v>
      </c>
      <c r="W34" s="1" t="str">
        <f>'Vnos rezultatov'!V33</f>
        <v>x</v>
      </c>
      <c r="X34" s="1" t="str">
        <f>'Vnos rezultatov'!W33</f>
        <v>x</v>
      </c>
      <c r="Y34" s="1" t="str">
        <f>'Vnos rezultatov'!X33</f>
        <v>x</v>
      </c>
      <c r="Z34" s="1" t="str">
        <f>'Vnos rezultatov'!Y33</f>
        <v>x</v>
      </c>
      <c r="AA34" s="65">
        <f t="shared" si="33"/>
        <v>0</v>
      </c>
      <c r="AB34" s="2"/>
      <c r="AC34" s="14">
        <f>'preračuni STB'!V216</f>
        <v>0</v>
      </c>
      <c r="AD34" s="15">
        <f>'preračuni STB'!V217</f>
        <v>0</v>
      </c>
      <c r="AE34" s="74">
        <f t="shared" si="28"/>
        <v>0</v>
      </c>
      <c r="AF34" s="74">
        <f t="shared" si="29"/>
        <v>3.3999999999999996E-6</v>
      </c>
      <c r="AG34" s="74">
        <f t="shared" si="30"/>
        <v>-1.3</v>
      </c>
      <c r="AH34" s="74">
        <f t="shared" si="31"/>
        <v>0</v>
      </c>
      <c r="AI34" s="78">
        <f t="shared" si="32"/>
        <v>3.3999999999999996E-6</v>
      </c>
    </row>
    <row r="35" spans="1:35" ht="15.75">
      <c r="A35" s="7">
        <v>28</v>
      </c>
      <c r="B35" s="83">
        <f t="shared" si="0"/>
        <v>53</v>
      </c>
      <c r="C35" s="83">
        <f t="shared" si="1"/>
        <v>53</v>
      </c>
      <c r="D35" s="84">
        <f t="shared" si="2"/>
        <v>16</v>
      </c>
      <c r="E35" s="84">
        <f t="shared" si="3"/>
        <v>16</v>
      </c>
      <c r="F35" s="30">
        <f>'Vnos rezultatov'!B34</f>
        <v>0</v>
      </c>
      <c r="G35" s="60">
        <f>'Vnos rezultatov'!C34</f>
        <v>-1.3</v>
      </c>
      <c r="H35" s="8">
        <f>'Vnos rezultatov'!E34</f>
        <v>0</v>
      </c>
      <c r="I35" s="1" t="str">
        <f>'Vnos rezultatov'!H34</f>
        <v>x</v>
      </c>
      <c r="J35" s="1" t="str">
        <f>'Vnos rezultatov'!I34</f>
        <v>x</v>
      </c>
      <c r="K35" s="1" t="str">
        <f>'Vnos rezultatov'!J34</f>
        <v>x</v>
      </c>
      <c r="L35" s="1" t="str">
        <f>'Vnos rezultatov'!K34</f>
        <v>x</v>
      </c>
      <c r="M35" s="1" t="str">
        <f>'Vnos rezultatov'!L34</f>
        <v>x</v>
      </c>
      <c r="N35" s="1" t="str">
        <f>'Vnos rezultatov'!M34</f>
        <v>x</v>
      </c>
      <c r="O35" s="1" t="str">
        <f>'Vnos rezultatov'!N34</f>
        <v>x</v>
      </c>
      <c r="P35" s="1" t="str">
        <f>'Vnos rezultatov'!O34</f>
        <v>x</v>
      </c>
      <c r="Q35" s="1" t="str">
        <f>'Vnos rezultatov'!P34</f>
        <v>x</v>
      </c>
      <c r="R35" s="1" t="str">
        <f>'Vnos rezultatov'!Q34</f>
        <v>x</v>
      </c>
      <c r="S35" s="1" t="str">
        <f>'Vnos rezultatov'!R34</f>
        <v>x</v>
      </c>
      <c r="T35" s="1" t="str">
        <f>'Vnos rezultatov'!S34</f>
        <v>x</v>
      </c>
      <c r="U35" s="1" t="str">
        <f>'Vnos rezultatov'!T34</f>
        <v>x</v>
      </c>
      <c r="V35" s="1" t="str">
        <f>'Vnos rezultatov'!U34</f>
        <v>x</v>
      </c>
      <c r="W35" s="1" t="str">
        <f>'Vnos rezultatov'!V34</f>
        <v>x</v>
      </c>
      <c r="X35" s="1" t="str">
        <f>'Vnos rezultatov'!W34</f>
        <v>x</v>
      </c>
      <c r="Y35" s="1" t="str">
        <f>'Vnos rezultatov'!X34</f>
        <v>x</v>
      </c>
      <c r="Z35" s="1" t="str">
        <f>'Vnos rezultatov'!Y34</f>
        <v>x</v>
      </c>
      <c r="AA35" s="65">
        <f t="shared" si="33"/>
        <v>0</v>
      </c>
      <c r="AB35" s="2"/>
      <c r="AC35" s="14">
        <f>'preračuni STB'!V224</f>
        <v>0</v>
      </c>
      <c r="AD35" s="15">
        <f>'preračuni STB'!V225</f>
        <v>0</v>
      </c>
      <c r="AE35" s="74">
        <f t="shared" si="28"/>
        <v>0</v>
      </c>
      <c r="AF35" s="74">
        <f t="shared" si="29"/>
        <v>3.4999999999999999E-6</v>
      </c>
      <c r="AG35" s="74">
        <f t="shared" si="30"/>
        <v>-1.3</v>
      </c>
      <c r="AH35" s="74">
        <f t="shared" si="31"/>
        <v>0</v>
      </c>
      <c r="AI35" s="78">
        <f t="shared" si="32"/>
        <v>3.4999999999999999E-6</v>
      </c>
    </row>
    <row r="36" spans="1:35" ht="15.75">
      <c r="A36" s="7">
        <v>29</v>
      </c>
      <c r="B36" s="83">
        <f t="shared" si="0"/>
        <v>52</v>
      </c>
      <c r="C36" s="83">
        <f t="shared" si="1"/>
        <v>52</v>
      </c>
      <c r="D36" s="84">
        <f t="shared" si="2"/>
        <v>16</v>
      </c>
      <c r="E36" s="84">
        <f t="shared" si="3"/>
        <v>16</v>
      </c>
      <c r="F36" s="30">
        <f>'Vnos rezultatov'!B35</f>
        <v>0</v>
      </c>
      <c r="G36" s="60">
        <f>'Vnos rezultatov'!C35</f>
        <v>-1.3</v>
      </c>
      <c r="H36" s="8">
        <f>'Vnos rezultatov'!E35</f>
        <v>0</v>
      </c>
      <c r="I36" s="1" t="str">
        <f>'Vnos rezultatov'!H35</f>
        <v>x</v>
      </c>
      <c r="J36" s="1" t="str">
        <f>'Vnos rezultatov'!I35</f>
        <v>x</v>
      </c>
      <c r="K36" s="1" t="str">
        <f>'Vnos rezultatov'!J35</f>
        <v>x</v>
      </c>
      <c r="L36" s="1" t="str">
        <f>'Vnos rezultatov'!K35</f>
        <v>x</v>
      </c>
      <c r="M36" s="1" t="str">
        <f>'Vnos rezultatov'!L35</f>
        <v>x</v>
      </c>
      <c r="N36" s="1" t="str">
        <f>'Vnos rezultatov'!M35</f>
        <v>x</v>
      </c>
      <c r="O36" s="1" t="str">
        <f>'Vnos rezultatov'!N35</f>
        <v>x</v>
      </c>
      <c r="P36" s="1" t="str">
        <f>'Vnos rezultatov'!O35</f>
        <v>x</v>
      </c>
      <c r="Q36" s="1" t="str">
        <f>'Vnos rezultatov'!P35</f>
        <v>x</v>
      </c>
      <c r="R36" s="1" t="str">
        <f>'Vnos rezultatov'!Q35</f>
        <v>x</v>
      </c>
      <c r="S36" s="1" t="str">
        <f>'Vnos rezultatov'!R35</f>
        <v>x</v>
      </c>
      <c r="T36" s="1" t="str">
        <f>'Vnos rezultatov'!S35</f>
        <v>x</v>
      </c>
      <c r="U36" s="1" t="str">
        <f>'Vnos rezultatov'!T35</f>
        <v>x</v>
      </c>
      <c r="V36" s="1" t="str">
        <f>'Vnos rezultatov'!U35</f>
        <v>x</v>
      </c>
      <c r="W36" s="1" t="str">
        <f>'Vnos rezultatov'!V35</f>
        <v>x</v>
      </c>
      <c r="X36" s="1" t="str">
        <f>'Vnos rezultatov'!W35</f>
        <v>x</v>
      </c>
      <c r="Y36" s="1" t="str">
        <f>'Vnos rezultatov'!X35</f>
        <v>x</v>
      </c>
      <c r="Z36" s="1" t="str">
        <f>'Vnos rezultatov'!Y35</f>
        <v>x</v>
      </c>
      <c r="AA36" s="65">
        <f t="shared" si="33"/>
        <v>0</v>
      </c>
      <c r="AB36" s="2"/>
      <c r="AC36" s="14">
        <f>'preračuni STB'!V232</f>
        <v>0</v>
      </c>
      <c r="AD36" s="15">
        <f>'preračuni STB'!V233</f>
        <v>0</v>
      </c>
      <c r="AE36" s="74">
        <f t="shared" si="28"/>
        <v>0</v>
      </c>
      <c r="AF36" s="74">
        <f t="shared" si="29"/>
        <v>3.5999999999999998E-6</v>
      </c>
      <c r="AG36" s="74">
        <f t="shared" si="30"/>
        <v>-1.3</v>
      </c>
      <c r="AH36" s="74">
        <f t="shared" si="31"/>
        <v>0</v>
      </c>
      <c r="AI36" s="78">
        <f t="shared" si="32"/>
        <v>3.5999999999999998E-6</v>
      </c>
    </row>
    <row r="37" spans="1:35" ht="15.75">
      <c r="A37" s="7">
        <v>30</v>
      </c>
      <c r="B37" s="83">
        <f t="shared" si="0"/>
        <v>51</v>
      </c>
      <c r="C37" s="83">
        <f t="shared" si="1"/>
        <v>51</v>
      </c>
      <c r="D37" s="84">
        <f t="shared" si="2"/>
        <v>16</v>
      </c>
      <c r="E37" s="84">
        <f t="shared" si="3"/>
        <v>16</v>
      </c>
      <c r="F37" s="30">
        <f>'Vnos rezultatov'!B36</f>
        <v>0</v>
      </c>
      <c r="G37" s="60">
        <f>'Vnos rezultatov'!C36</f>
        <v>-1.3</v>
      </c>
      <c r="H37" s="8">
        <f>'Vnos rezultatov'!E36</f>
        <v>0</v>
      </c>
      <c r="I37" s="1" t="str">
        <f>'Vnos rezultatov'!H36</f>
        <v>x</v>
      </c>
      <c r="J37" s="1" t="str">
        <f>'Vnos rezultatov'!I36</f>
        <v>x</v>
      </c>
      <c r="K37" s="1" t="str">
        <f>'Vnos rezultatov'!J36</f>
        <v>x</v>
      </c>
      <c r="L37" s="1" t="str">
        <f>'Vnos rezultatov'!K36</f>
        <v>x</v>
      </c>
      <c r="M37" s="1" t="str">
        <f>'Vnos rezultatov'!L36</f>
        <v>x</v>
      </c>
      <c r="N37" s="1" t="str">
        <f>'Vnos rezultatov'!M36</f>
        <v>x</v>
      </c>
      <c r="O37" s="1" t="str">
        <f>'Vnos rezultatov'!N36</f>
        <v>x</v>
      </c>
      <c r="P37" s="1" t="str">
        <f>'Vnos rezultatov'!O36</f>
        <v>x</v>
      </c>
      <c r="Q37" s="1" t="str">
        <f>'Vnos rezultatov'!P36</f>
        <v>x</v>
      </c>
      <c r="R37" s="1" t="str">
        <f>'Vnos rezultatov'!Q36</f>
        <v>x</v>
      </c>
      <c r="S37" s="1" t="str">
        <f>'Vnos rezultatov'!R36</f>
        <v>x</v>
      </c>
      <c r="T37" s="1" t="str">
        <f>'Vnos rezultatov'!S36</f>
        <v>x</v>
      </c>
      <c r="U37" s="1" t="str">
        <f>'Vnos rezultatov'!T36</f>
        <v>x</v>
      </c>
      <c r="V37" s="1" t="str">
        <f>'Vnos rezultatov'!U36</f>
        <v>x</v>
      </c>
      <c r="W37" s="1" t="str">
        <f>'Vnos rezultatov'!V36</f>
        <v>x</v>
      </c>
      <c r="X37" s="1" t="str">
        <f>'Vnos rezultatov'!W36</f>
        <v>x</v>
      </c>
      <c r="Y37" s="1" t="str">
        <f>'Vnos rezultatov'!X36</f>
        <v>x</v>
      </c>
      <c r="Z37" s="1" t="str">
        <f>'Vnos rezultatov'!Y36</f>
        <v>x</v>
      </c>
      <c r="AA37" s="65">
        <f t="shared" si="33"/>
        <v>0</v>
      </c>
      <c r="AB37" s="2"/>
      <c r="AC37" s="14">
        <f>'preračuni STB'!V240</f>
        <v>0</v>
      </c>
      <c r="AD37" s="15">
        <f>'preračuni STB'!V241</f>
        <v>0</v>
      </c>
      <c r="AE37" s="74">
        <f t="shared" si="28"/>
        <v>0</v>
      </c>
      <c r="AF37" s="74">
        <f t="shared" si="29"/>
        <v>3.6999999999999997E-6</v>
      </c>
      <c r="AG37" s="74">
        <f t="shared" si="30"/>
        <v>-1.3</v>
      </c>
      <c r="AH37" s="74">
        <f t="shared" si="31"/>
        <v>0</v>
      </c>
      <c r="AI37" s="78">
        <f t="shared" si="32"/>
        <v>3.6999999999999997E-6</v>
      </c>
    </row>
    <row r="38" spans="1:35" ht="15.75">
      <c r="A38" s="7">
        <v>31</v>
      </c>
      <c r="B38" s="83">
        <f t="shared" si="0"/>
        <v>50</v>
      </c>
      <c r="C38" s="83">
        <f t="shared" si="1"/>
        <v>50</v>
      </c>
      <c r="D38" s="84">
        <f t="shared" si="2"/>
        <v>16</v>
      </c>
      <c r="E38" s="84">
        <f t="shared" si="3"/>
        <v>16</v>
      </c>
      <c r="F38" s="30">
        <f>'Vnos rezultatov'!B37</f>
        <v>0</v>
      </c>
      <c r="G38" s="60">
        <f>'Vnos rezultatov'!C37</f>
        <v>-1.3</v>
      </c>
      <c r="H38" s="8">
        <f>'Vnos rezultatov'!E37</f>
        <v>0</v>
      </c>
      <c r="I38" s="1" t="str">
        <f>'Vnos rezultatov'!H37</f>
        <v>x</v>
      </c>
      <c r="J38" s="1" t="str">
        <f>'Vnos rezultatov'!I37</f>
        <v>x</v>
      </c>
      <c r="K38" s="1" t="str">
        <f>'Vnos rezultatov'!J37</f>
        <v>x</v>
      </c>
      <c r="L38" s="1" t="str">
        <f>'Vnos rezultatov'!K37</f>
        <v>x</v>
      </c>
      <c r="M38" s="1" t="str">
        <f>'Vnos rezultatov'!L37</f>
        <v>x</v>
      </c>
      <c r="N38" s="1" t="str">
        <f>'Vnos rezultatov'!M37</f>
        <v>x</v>
      </c>
      <c r="O38" s="1" t="str">
        <f>'Vnos rezultatov'!N37</f>
        <v>x</v>
      </c>
      <c r="P38" s="1" t="str">
        <f>'Vnos rezultatov'!O37</f>
        <v>x</v>
      </c>
      <c r="Q38" s="1" t="str">
        <f>'Vnos rezultatov'!P37</f>
        <v>x</v>
      </c>
      <c r="R38" s="1" t="str">
        <f>'Vnos rezultatov'!Q37</f>
        <v>x</v>
      </c>
      <c r="S38" s="1" t="str">
        <f>'Vnos rezultatov'!R37</f>
        <v>x</v>
      </c>
      <c r="T38" s="1" t="str">
        <f>'Vnos rezultatov'!S37</f>
        <v>x</v>
      </c>
      <c r="U38" s="1" t="str">
        <f>'Vnos rezultatov'!T37</f>
        <v>x</v>
      </c>
      <c r="V38" s="1" t="str">
        <f>'Vnos rezultatov'!U37</f>
        <v>x</v>
      </c>
      <c r="W38" s="1" t="str">
        <f>'Vnos rezultatov'!V37</f>
        <v>x</v>
      </c>
      <c r="X38" s="1" t="str">
        <f>'Vnos rezultatov'!W37</f>
        <v>x</v>
      </c>
      <c r="Y38" s="1" t="str">
        <f>'Vnos rezultatov'!X37</f>
        <v>x</v>
      </c>
      <c r="Z38" s="1" t="str">
        <f>'Vnos rezultatov'!Y37</f>
        <v>x</v>
      </c>
      <c r="AA38" s="65">
        <f t="shared" si="33"/>
        <v>0</v>
      </c>
      <c r="AB38" s="2"/>
      <c r="AC38" s="14">
        <f>'preračuni STB'!V248</f>
        <v>0</v>
      </c>
      <c r="AD38" s="15">
        <f>'preračuni STB'!V249</f>
        <v>0</v>
      </c>
      <c r="AE38" s="74">
        <f t="shared" si="28"/>
        <v>0</v>
      </c>
      <c r="AF38" s="74">
        <f t="shared" si="29"/>
        <v>3.8E-6</v>
      </c>
      <c r="AG38" s="74">
        <f t="shared" si="30"/>
        <v>-1.3</v>
      </c>
      <c r="AH38" s="74">
        <f t="shared" si="31"/>
        <v>0</v>
      </c>
      <c r="AI38" s="78">
        <f t="shared" si="32"/>
        <v>3.8E-6</v>
      </c>
    </row>
    <row r="39" spans="1:35" ht="15.75">
      <c r="A39" s="7">
        <v>32</v>
      </c>
      <c r="B39" s="83">
        <f t="shared" si="0"/>
        <v>49</v>
      </c>
      <c r="C39" s="83">
        <f t="shared" si="1"/>
        <v>49</v>
      </c>
      <c r="D39" s="84">
        <f t="shared" si="2"/>
        <v>16</v>
      </c>
      <c r="E39" s="84">
        <f t="shared" si="3"/>
        <v>16</v>
      </c>
      <c r="F39" s="30">
        <f>'Vnos rezultatov'!B38</f>
        <v>0</v>
      </c>
      <c r="G39" s="60">
        <f>'Vnos rezultatov'!C38</f>
        <v>-1.3</v>
      </c>
      <c r="H39" s="8">
        <f>'Vnos rezultatov'!E38</f>
        <v>0</v>
      </c>
      <c r="I39" s="1" t="str">
        <f>'Vnos rezultatov'!H38</f>
        <v>x</v>
      </c>
      <c r="J39" s="1" t="str">
        <f>'Vnos rezultatov'!I38</f>
        <v>x</v>
      </c>
      <c r="K39" s="1" t="str">
        <f>'Vnos rezultatov'!J38</f>
        <v>x</v>
      </c>
      <c r="L39" s="1" t="str">
        <f>'Vnos rezultatov'!K38</f>
        <v>x</v>
      </c>
      <c r="M39" s="1" t="str">
        <f>'Vnos rezultatov'!L38</f>
        <v>x</v>
      </c>
      <c r="N39" s="1" t="str">
        <f>'Vnos rezultatov'!M38</f>
        <v>x</v>
      </c>
      <c r="O39" s="1" t="str">
        <f>'Vnos rezultatov'!N38</f>
        <v>x</v>
      </c>
      <c r="P39" s="1" t="str">
        <f>'Vnos rezultatov'!O38</f>
        <v>x</v>
      </c>
      <c r="Q39" s="1" t="str">
        <f>'Vnos rezultatov'!P38</f>
        <v>x</v>
      </c>
      <c r="R39" s="1" t="str">
        <f>'Vnos rezultatov'!Q38</f>
        <v>x</v>
      </c>
      <c r="S39" s="1" t="str">
        <f>'Vnos rezultatov'!R38</f>
        <v>x</v>
      </c>
      <c r="T39" s="1" t="str">
        <f>'Vnos rezultatov'!S38</f>
        <v>x</v>
      </c>
      <c r="U39" s="1" t="str">
        <f>'Vnos rezultatov'!T38</f>
        <v>x</v>
      </c>
      <c r="V39" s="1" t="str">
        <f>'Vnos rezultatov'!U38</f>
        <v>x</v>
      </c>
      <c r="W39" s="1" t="str">
        <f>'Vnos rezultatov'!V38</f>
        <v>x</v>
      </c>
      <c r="X39" s="1" t="str">
        <f>'Vnos rezultatov'!W38</f>
        <v>x</v>
      </c>
      <c r="Y39" s="1" t="str">
        <f>'Vnos rezultatov'!X38</f>
        <v>x</v>
      </c>
      <c r="Z39" s="1" t="str">
        <f>'Vnos rezultatov'!Y38</f>
        <v>x</v>
      </c>
      <c r="AA39" s="65">
        <f t="shared" si="33"/>
        <v>0</v>
      </c>
      <c r="AB39" s="2"/>
      <c r="AC39" s="14">
        <f>'preračuni STB'!V256</f>
        <v>0</v>
      </c>
      <c r="AD39" s="15">
        <f>'preračuni STB'!V257</f>
        <v>0</v>
      </c>
      <c r="AE39" s="74">
        <f t="shared" si="28"/>
        <v>0</v>
      </c>
      <c r="AF39" s="74">
        <f t="shared" si="29"/>
        <v>3.8999999999999999E-6</v>
      </c>
      <c r="AG39" s="74">
        <f t="shared" si="30"/>
        <v>-1.3</v>
      </c>
      <c r="AH39" s="74">
        <f t="shared" si="31"/>
        <v>0</v>
      </c>
      <c r="AI39" s="78">
        <f t="shared" si="32"/>
        <v>3.8999999999999999E-6</v>
      </c>
    </row>
    <row r="40" spans="1:35" ht="15.75">
      <c r="A40" s="7">
        <v>33</v>
      </c>
      <c r="B40" s="83">
        <f t="shared" ref="B40:B72" si="34">RANK($AF40,$AF$8:$AF$72,0)</f>
        <v>48</v>
      </c>
      <c r="C40" s="83">
        <f t="shared" ref="C40:C72" si="35">RANK($AI40,$AI$8:$AI$72,0)</f>
        <v>48</v>
      </c>
      <c r="D40" s="84">
        <f t="shared" ref="D40:D72" si="36">_xlfn.RANK.EQ($AC40,$AC$8:$AC$72,0)</f>
        <v>16</v>
      </c>
      <c r="E40" s="84">
        <f t="shared" ref="E40:E72" si="37">_xlfn.RANK.EQ($AD40,$AD$8:$AD$72,0)</f>
        <v>16</v>
      </c>
      <c r="F40" s="30">
        <f>'Vnos rezultatov'!B39</f>
        <v>0</v>
      </c>
      <c r="G40" s="60">
        <f>'Vnos rezultatov'!C39</f>
        <v>-1.3</v>
      </c>
      <c r="H40" s="8">
        <f>'Vnos rezultatov'!E39</f>
        <v>0</v>
      </c>
      <c r="I40" s="1" t="str">
        <f>'Vnos rezultatov'!H39</f>
        <v>x</v>
      </c>
      <c r="J40" s="1" t="str">
        <f>'Vnos rezultatov'!I39</f>
        <v>x</v>
      </c>
      <c r="K40" s="1" t="str">
        <f>'Vnos rezultatov'!J39</f>
        <v>x</v>
      </c>
      <c r="L40" s="1" t="str">
        <f>'Vnos rezultatov'!K39</f>
        <v>x</v>
      </c>
      <c r="M40" s="1" t="str">
        <f>'Vnos rezultatov'!L39</f>
        <v>x</v>
      </c>
      <c r="N40" s="1" t="str">
        <f>'Vnos rezultatov'!M39</f>
        <v>x</v>
      </c>
      <c r="O40" s="1" t="str">
        <f>'Vnos rezultatov'!N39</f>
        <v>x</v>
      </c>
      <c r="P40" s="1" t="str">
        <f>'Vnos rezultatov'!O39</f>
        <v>x</v>
      </c>
      <c r="Q40" s="1" t="str">
        <f>'Vnos rezultatov'!P39</f>
        <v>x</v>
      </c>
      <c r="R40" s="1" t="str">
        <f>'Vnos rezultatov'!Q39</f>
        <v>x</v>
      </c>
      <c r="S40" s="1" t="str">
        <f>'Vnos rezultatov'!R39</f>
        <v>x</v>
      </c>
      <c r="T40" s="1" t="str">
        <f>'Vnos rezultatov'!S39</f>
        <v>x</v>
      </c>
      <c r="U40" s="1" t="str">
        <f>'Vnos rezultatov'!T39</f>
        <v>x</v>
      </c>
      <c r="V40" s="1" t="str">
        <f>'Vnos rezultatov'!U39</f>
        <v>x</v>
      </c>
      <c r="W40" s="1" t="str">
        <f>'Vnos rezultatov'!V39</f>
        <v>x</v>
      </c>
      <c r="X40" s="1" t="str">
        <f>'Vnos rezultatov'!W39</f>
        <v>x</v>
      </c>
      <c r="Y40" s="1" t="str">
        <f>'Vnos rezultatov'!X39</f>
        <v>x</v>
      </c>
      <c r="Z40" s="1" t="str">
        <f>'Vnos rezultatov'!Y39</f>
        <v>x</v>
      </c>
      <c r="AA40" s="65">
        <f t="shared" si="33"/>
        <v>0</v>
      </c>
      <c r="AB40" s="2"/>
      <c r="AC40" s="14">
        <f>'preračuni STB'!V264</f>
        <v>0</v>
      </c>
      <c r="AD40" s="15">
        <f>'preračuni STB'!V265</f>
        <v>0</v>
      </c>
      <c r="AE40" s="74">
        <f t="shared" si="28"/>
        <v>0</v>
      </c>
      <c r="AF40" s="74">
        <f t="shared" si="29"/>
        <v>3.9999999999999998E-6</v>
      </c>
      <c r="AG40" s="74">
        <f t="shared" si="30"/>
        <v>-1.3</v>
      </c>
      <c r="AH40" s="74">
        <f t="shared" si="31"/>
        <v>0</v>
      </c>
      <c r="AI40" s="78">
        <f t="shared" si="32"/>
        <v>3.9999999999999998E-6</v>
      </c>
    </row>
    <row r="41" spans="1:35" ht="15.75">
      <c r="A41" s="7">
        <v>34</v>
      </c>
      <c r="B41" s="83">
        <f t="shared" si="34"/>
        <v>47</v>
      </c>
      <c r="C41" s="83">
        <f t="shared" si="35"/>
        <v>47</v>
      </c>
      <c r="D41" s="84">
        <f t="shared" si="36"/>
        <v>16</v>
      </c>
      <c r="E41" s="84">
        <f t="shared" si="37"/>
        <v>16</v>
      </c>
      <c r="F41" s="30">
        <f>'Vnos rezultatov'!B40</f>
        <v>0</v>
      </c>
      <c r="G41" s="60">
        <f>'Vnos rezultatov'!C40</f>
        <v>-1.3</v>
      </c>
      <c r="H41" s="8">
        <f>'Vnos rezultatov'!E40</f>
        <v>0</v>
      </c>
      <c r="I41" s="1" t="str">
        <f>'Vnos rezultatov'!H40</f>
        <v>x</v>
      </c>
      <c r="J41" s="1" t="str">
        <f>'Vnos rezultatov'!I40</f>
        <v>x</v>
      </c>
      <c r="K41" s="1" t="str">
        <f>'Vnos rezultatov'!J40</f>
        <v>x</v>
      </c>
      <c r="L41" s="1" t="str">
        <f>'Vnos rezultatov'!K40</f>
        <v>x</v>
      </c>
      <c r="M41" s="1" t="str">
        <f>'Vnos rezultatov'!L40</f>
        <v>x</v>
      </c>
      <c r="N41" s="1" t="str">
        <f>'Vnos rezultatov'!M40</f>
        <v>x</v>
      </c>
      <c r="O41" s="1" t="str">
        <f>'Vnos rezultatov'!N40</f>
        <v>x</v>
      </c>
      <c r="P41" s="1" t="str">
        <f>'Vnos rezultatov'!O40</f>
        <v>x</v>
      </c>
      <c r="Q41" s="1" t="str">
        <f>'Vnos rezultatov'!P40</f>
        <v>x</v>
      </c>
      <c r="R41" s="1" t="str">
        <f>'Vnos rezultatov'!Q40</f>
        <v>x</v>
      </c>
      <c r="S41" s="1" t="str">
        <f>'Vnos rezultatov'!R40</f>
        <v>x</v>
      </c>
      <c r="T41" s="1" t="str">
        <f>'Vnos rezultatov'!S40</f>
        <v>x</v>
      </c>
      <c r="U41" s="1" t="str">
        <f>'Vnos rezultatov'!T40</f>
        <v>x</v>
      </c>
      <c r="V41" s="1" t="str">
        <f>'Vnos rezultatov'!U40</f>
        <v>x</v>
      </c>
      <c r="W41" s="1" t="str">
        <f>'Vnos rezultatov'!V40</f>
        <v>x</v>
      </c>
      <c r="X41" s="1" t="str">
        <f>'Vnos rezultatov'!W40</f>
        <v>x</v>
      </c>
      <c r="Y41" s="1" t="str">
        <f>'Vnos rezultatov'!X40</f>
        <v>x</v>
      </c>
      <c r="Z41" s="1" t="str">
        <f>'Vnos rezultatov'!Y40</f>
        <v>x</v>
      </c>
      <c r="AA41" s="65">
        <f t="shared" si="33"/>
        <v>0</v>
      </c>
      <c r="AB41" s="2"/>
      <c r="AC41" s="14">
        <f>'preračuni STB'!V272</f>
        <v>0</v>
      </c>
      <c r="AD41" s="15">
        <f>'preračuni STB'!V273</f>
        <v>0</v>
      </c>
      <c r="AE41" s="74">
        <f t="shared" si="28"/>
        <v>0</v>
      </c>
      <c r="AF41" s="74">
        <f t="shared" si="29"/>
        <v>4.0999999999999997E-6</v>
      </c>
      <c r="AG41" s="74">
        <f t="shared" si="30"/>
        <v>-1.3</v>
      </c>
      <c r="AH41" s="74">
        <f t="shared" si="31"/>
        <v>0</v>
      </c>
      <c r="AI41" s="78">
        <f t="shared" si="32"/>
        <v>4.0999999999999997E-6</v>
      </c>
    </row>
    <row r="42" spans="1:35" ht="15.75">
      <c r="A42" s="7">
        <v>35</v>
      </c>
      <c r="B42" s="83">
        <f t="shared" si="34"/>
        <v>46</v>
      </c>
      <c r="C42" s="83">
        <f t="shared" si="35"/>
        <v>46</v>
      </c>
      <c r="D42" s="84">
        <f t="shared" si="36"/>
        <v>16</v>
      </c>
      <c r="E42" s="84">
        <f t="shared" si="37"/>
        <v>16</v>
      </c>
      <c r="F42" s="30">
        <f>'Vnos rezultatov'!B41</f>
        <v>0</v>
      </c>
      <c r="G42" s="60">
        <f>'Vnos rezultatov'!C41</f>
        <v>-1.3</v>
      </c>
      <c r="H42" s="8">
        <f>'Vnos rezultatov'!E41</f>
        <v>0</v>
      </c>
      <c r="I42" s="1" t="str">
        <f>'Vnos rezultatov'!H41</f>
        <v>x</v>
      </c>
      <c r="J42" s="1" t="str">
        <f>'Vnos rezultatov'!I41</f>
        <v>x</v>
      </c>
      <c r="K42" s="1" t="str">
        <f>'Vnos rezultatov'!J41</f>
        <v>x</v>
      </c>
      <c r="L42" s="1" t="str">
        <f>'Vnos rezultatov'!K41</f>
        <v>x</v>
      </c>
      <c r="M42" s="1" t="str">
        <f>'Vnos rezultatov'!L41</f>
        <v>x</v>
      </c>
      <c r="N42" s="1" t="str">
        <f>'Vnos rezultatov'!M41</f>
        <v>x</v>
      </c>
      <c r="O42" s="1" t="str">
        <f>'Vnos rezultatov'!N41</f>
        <v>x</v>
      </c>
      <c r="P42" s="1" t="str">
        <f>'Vnos rezultatov'!O41</f>
        <v>x</v>
      </c>
      <c r="Q42" s="1" t="str">
        <f>'Vnos rezultatov'!P41</f>
        <v>x</v>
      </c>
      <c r="R42" s="1" t="str">
        <f>'Vnos rezultatov'!Q41</f>
        <v>x</v>
      </c>
      <c r="S42" s="1" t="str">
        <f>'Vnos rezultatov'!R41</f>
        <v>x</v>
      </c>
      <c r="T42" s="1" t="str">
        <f>'Vnos rezultatov'!S41</f>
        <v>x</v>
      </c>
      <c r="U42" s="1" t="str">
        <f>'Vnos rezultatov'!T41</f>
        <v>x</v>
      </c>
      <c r="V42" s="1" t="str">
        <f>'Vnos rezultatov'!U41</f>
        <v>x</v>
      </c>
      <c r="W42" s="1" t="str">
        <f>'Vnos rezultatov'!V41</f>
        <v>x</v>
      </c>
      <c r="X42" s="1" t="str">
        <f>'Vnos rezultatov'!W41</f>
        <v>x</v>
      </c>
      <c r="Y42" s="1" t="str">
        <f>'Vnos rezultatov'!X41</f>
        <v>x</v>
      </c>
      <c r="Z42" s="1" t="str">
        <f>'Vnos rezultatov'!Y41</f>
        <v>x</v>
      </c>
      <c r="AA42" s="65">
        <f t="shared" si="33"/>
        <v>0</v>
      </c>
      <c r="AB42" s="2"/>
      <c r="AC42" s="14">
        <f>'preračuni STB'!V280</f>
        <v>0</v>
      </c>
      <c r="AD42" s="15">
        <f>'preračuni STB'!V281</f>
        <v>0</v>
      </c>
      <c r="AE42" s="74">
        <f t="shared" si="28"/>
        <v>0</v>
      </c>
      <c r="AF42" s="74">
        <f t="shared" si="29"/>
        <v>4.1999999999999996E-6</v>
      </c>
      <c r="AG42" s="74">
        <f t="shared" si="30"/>
        <v>-1.3</v>
      </c>
      <c r="AH42" s="74">
        <f t="shared" si="31"/>
        <v>0</v>
      </c>
      <c r="AI42" s="78">
        <f t="shared" si="32"/>
        <v>4.1999999999999996E-6</v>
      </c>
    </row>
    <row r="43" spans="1:35" ht="15.75">
      <c r="A43" s="7">
        <v>36</v>
      </c>
      <c r="B43" s="83">
        <f t="shared" si="34"/>
        <v>45</v>
      </c>
      <c r="C43" s="83">
        <f t="shared" si="35"/>
        <v>45</v>
      </c>
      <c r="D43" s="84">
        <f t="shared" si="36"/>
        <v>16</v>
      </c>
      <c r="E43" s="84">
        <f t="shared" si="37"/>
        <v>16</v>
      </c>
      <c r="F43" s="30">
        <f>'Vnos rezultatov'!B42</f>
        <v>0</v>
      </c>
      <c r="G43" s="60">
        <f>'Vnos rezultatov'!C42</f>
        <v>0</v>
      </c>
      <c r="H43" s="8">
        <f>'Vnos rezultatov'!E42</f>
        <v>10.8</v>
      </c>
      <c r="I43" s="1" t="str">
        <f>'Vnos rezultatov'!H42</f>
        <v>x</v>
      </c>
      <c r="J43" s="1" t="str">
        <f>'Vnos rezultatov'!I42</f>
        <v>x</v>
      </c>
      <c r="K43" s="1" t="str">
        <f>'Vnos rezultatov'!J42</f>
        <v>x</v>
      </c>
      <c r="L43" s="1" t="str">
        <f>'Vnos rezultatov'!K42</f>
        <v>x</v>
      </c>
      <c r="M43" s="1" t="str">
        <f>'Vnos rezultatov'!L42</f>
        <v>x</v>
      </c>
      <c r="N43" s="1" t="str">
        <f>'Vnos rezultatov'!M42</f>
        <v>x</v>
      </c>
      <c r="O43" s="1" t="str">
        <f>'Vnos rezultatov'!N42</f>
        <v>x</v>
      </c>
      <c r="P43" s="1" t="str">
        <f>'Vnos rezultatov'!O42</f>
        <v>x</v>
      </c>
      <c r="Q43" s="1" t="str">
        <f>'Vnos rezultatov'!P42</f>
        <v>x</v>
      </c>
      <c r="R43" s="1" t="str">
        <f>'Vnos rezultatov'!Q42</f>
        <v>x</v>
      </c>
      <c r="S43" s="1" t="str">
        <f>'Vnos rezultatov'!R42</f>
        <v>x</v>
      </c>
      <c r="T43" s="1" t="str">
        <f>'Vnos rezultatov'!S42</f>
        <v>x</v>
      </c>
      <c r="U43" s="1" t="str">
        <f>'Vnos rezultatov'!T42</f>
        <v>x</v>
      </c>
      <c r="V43" s="1" t="str">
        <f>'Vnos rezultatov'!U42</f>
        <v>x</v>
      </c>
      <c r="W43" s="1" t="str">
        <f>'Vnos rezultatov'!V42</f>
        <v>x</v>
      </c>
      <c r="X43" s="1" t="str">
        <f>'Vnos rezultatov'!W42</f>
        <v>x</v>
      </c>
      <c r="Y43" s="1" t="str">
        <f>'Vnos rezultatov'!X42</f>
        <v>x</v>
      </c>
      <c r="Z43" s="1" t="str">
        <f>'Vnos rezultatov'!Y42</f>
        <v>x</v>
      </c>
      <c r="AA43" s="65">
        <f t="shared" si="33"/>
        <v>0</v>
      </c>
      <c r="AB43" s="2"/>
      <c r="AC43" s="14">
        <f>'preračuni STB'!V288</f>
        <v>0</v>
      </c>
      <c r="AD43" s="15">
        <f>'preračuni STB'!V289</f>
        <v>0</v>
      </c>
      <c r="AE43" s="74">
        <f t="shared" si="28"/>
        <v>0</v>
      </c>
      <c r="AF43" s="74">
        <f t="shared" si="29"/>
        <v>4.2999999999999995E-6</v>
      </c>
      <c r="AG43" s="74">
        <f t="shared" si="30"/>
        <v>0</v>
      </c>
      <c r="AH43" s="74">
        <f t="shared" si="31"/>
        <v>0</v>
      </c>
      <c r="AI43" s="78">
        <f t="shared" si="32"/>
        <v>4.2999999999999995E-6</v>
      </c>
    </row>
    <row r="44" spans="1:35" ht="15.75">
      <c r="A44" s="7">
        <v>37</v>
      </c>
      <c r="B44" s="83">
        <f t="shared" si="34"/>
        <v>44</v>
      </c>
      <c r="C44" s="83">
        <f t="shared" si="35"/>
        <v>44</v>
      </c>
      <c r="D44" s="84">
        <f t="shared" si="36"/>
        <v>16</v>
      </c>
      <c r="E44" s="84">
        <f t="shared" si="37"/>
        <v>16</v>
      </c>
      <c r="F44" s="30">
        <f>'Vnos rezultatov'!B43</f>
        <v>0</v>
      </c>
      <c r="G44" s="60">
        <f>'Vnos rezultatov'!C43</f>
        <v>0</v>
      </c>
      <c r="H44" s="8">
        <f>'Vnos rezultatov'!E43</f>
        <v>10.8</v>
      </c>
      <c r="I44" s="1" t="str">
        <f>'Vnos rezultatov'!H43</f>
        <v>x</v>
      </c>
      <c r="J44" s="1" t="str">
        <f>'Vnos rezultatov'!I43</f>
        <v>x</v>
      </c>
      <c r="K44" s="1" t="str">
        <f>'Vnos rezultatov'!J43</f>
        <v>x</v>
      </c>
      <c r="L44" s="1" t="str">
        <f>'Vnos rezultatov'!K43</f>
        <v>x</v>
      </c>
      <c r="M44" s="1" t="str">
        <f>'Vnos rezultatov'!L43</f>
        <v>x</v>
      </c>
      <c r="N44" s="1" t="str">
        <f>'Vnos rezultatov'!M43</f>
        <v>x</v>
      </c>
      <c r="O44" s="1" t="str">
        <f>'Vnos rezultatov'!N43</f>
        <v>x</v>
      </c>
      <c r="P44" s="1" t="str">
        <f>'Vnos rezultatov'!O43</f>
        <v>x</v>
      </c>
      <c r="Q44" s="1" t="str">
        <f>'Vnos rezultatov'!P43</f>
        <v>x</v>
      </c>
      <c r="R44" s="1" t="str">
        <f>'Vnos rezultatov'!Q43</f>
        <v>x</v>
      </c>
      <c r="S44" s="1" t="str">
        <f>'Vnos rezultatov'!R43</f>
        <v>x</v>
      </c>
      <c r="T44" s="1" t="str">
        <f>'Vnos rezultatov'!S43</f>
        <v>x</v>
      </c>
      <c r="U44" s="1" t="str">
        <f>'Vnos rezultatov'!T43</f>
        <v>x</v>
      </c>
      <c r="V44" s="1" t="str">
        <f>'Vnos rezultatov'!U43</f>
        <v>x</v>
      </c>
      <c r="W44" s="1" t="str">
        <f>'Vnos rezultatov'!V43</f>
        <v>x</v>
      </c>
      <c r="X44" s="1" t="str">
        <f>'Vnos rezultatov'!W43</f>
        <v>x</v>
      </c>
      <c r="Y44" s="1" t="str">
        <f>'Vnos rezultatov'!X43</f>
        <v>x</v>
      </c>
      <c r="Z44" s="1" t="str">
        <f>'Vnos rezultatov'!Y43</f>
        <v>x</v>
      </c>
      <c r="AA44" s="65">
        <f t="shared" si="33"/>
        <v>0</v>
      </c>
      <c r="AB44" s="2"/>
      <c r="AC44" s="14">
        <f>'preračuni STB'!V296</f>
        <v>0</v>
      </c>
      <c r="AD44" s="15">
        <f>'preračuni STB'!V297</f>
        <v>0</v>
      </c>
      <c r="AE44" s="74">
        <f t="shared" si="28"/>
        <v>0</v>
      </c>
      <c r="AF44" s="74">
        <f t="shared" si="29"/>
        <v>4.4000000000000002E-6</v>
      </c>
      <c r="AG44" s="74">
        <f t="shared" si="30"/>
        <v>0</v>
      </c>
      <c r="AH44" s="74">
        <f t="shared" si="31"/>
        <v>0</v>
      </c>
      <c r="AI44" s="78">
        <f t="shared" si="32"/>
        <v>4.4000000000000002E-6</v>
      </c>
    </row>
    <row r="45" spans="1:35" ht="15.75">
      <c r="A45" s="7">
        <v>38</v>
      </c>
      <c r="B45" s="83">
        <f t="shared" si="34"/>
        <v>43</v>
      </c>
      <c r="C45" s="83">
        <f t="shared" si="35"/>
        <v>43</v>
      </c>
      <c r="D45" s="84">
        <f t="shared" si="36"/>
        <v>16</v>
      </c>
      <c r="E45" s="84">
        <f t="shared" si="37"/>
        <v>16</v>
      </c>
      <c r="F45" s="30">
        <f>'Vnos rezultatov'!B44</f>
        <v>0</v>
      </c>
      <c r="G45" s="60">
        <f>'Vnos rezultatov'!C44</f>
        <v>0</v>
      </c>
      <c r="H45" s="8">
        <f>'Vnos rezultatov'!E44</f>
        <v>10.8</v>
      </c>
      <c r="I45" s="1" t="str">
        <f>'Vnos rezultatov'!H44</f>
        <v>x</v>
      </c>
      <c r="J45" s="1" t="str">
        <f>'Vnos rezultatov'!I44</f>
        <v>x</v>
      </c>
      <c r="K45" s="1" t="str">
        <f>'Vnos rezultatov'!J44</f>
        <v>x</v>
      </c>
      <c r="L45" s="1" t="str">
        <f>'Vnos rezultatov'!K44</f>
        <v>x</v>
      </c>
      <c r="M45" s="1" t="str">
        <f>'Vnos rezultatov'!L44</f>
        <v>x</v>
      </c>
      <c r="N45" s="1" t="str">
        <f>'Vnos rezultatov'!M44</f>
        <v>x</v>
      </c>
      <c r="O45" s="1" t="str">
        <f>'Vnos rezultatov'!N44</f>
        <v>x</v>
      </c>
      <c r="P45" s="1" t="str">
        <f>'Vnos rezultatov'!O44</f>
        <v>x</v>
      </c>
      <c r="Q45" s="1" t="str">
        <f>'Vnos rezultatov'!P44</f>
        <v>x</v>
      </c>
      <c r="R45" s="1" t="str">
        <f>'Vnos rezultatov'!Q44</f>
        <v>x</v>
      </c>
      <c r="S45" s="1" t="str">
        <f>'Vnos rezultatov'!R44</f>
        <v>x</v>
      </c>
      <c r="T45" s="1" t="str">
        <f>'Vnos rezultatov'!S44</f>
        <v>x</v>
      </c>
      <c r="U45" s="1" t="str">
        <f>'Vnos rezultatov'!T44</f>
        <v>x</v>
      </c>
      <c r="V45" s="1" t="str">
        <f>'Vnos rezultatov'!U44</f>
        <v>x</v>
      </c>
      <c r="W45" s="1" t="str">
        <f>'Vnos rezultatov'!V44</f>
        <v>x</v>
      </c>
      <c r="X45" s="1" t="str">
        <f>'Vnos rezultatov'!W44</f>
        <v>x</v>
      </c>
      <c r="Y45" s="1" t="str">
        <f>'Vnos rezultatov'!X44</f>
        <v>x</v>
      </c>
      <c r="Z45" s="1" t="str">
        <f>'Vnos rezultatov'!Y44</f>
        <v>x</v>
      </c>
      <c r="AA45" s="65">
        <f t="shared" si="33"/>
        <v>0</v>
      </c>
      <c r="AB45" s="2"/>
      <c r="AC45" s="14">
        <f>'preračuni STB'!V304</f>
        <v>0</v>
      </c>
      <c r="AD45" s="15">
        <f>'preračuni STB'!V305</f>
        <v>0</v>
      </c>
      <c r="AE45" s="74">
        <f t="shared" si="28"/>
        <v>0</v>
      </c>
      <c r="AF45" s="74">
        <f t="shared" si="29"/>
        <v>4.5000000000000001E-6</v>
      </c>
      <c r="AG45" s="74">
        <f t="shared" si="30"/>
        <v>0</v>
      </c>
      <c r="AH45" s="74">
        <f t="shared" si="31"/>
        <v>0</v>
      </c>
      <c r="AI45" s="78">
        <f t="shared" si="32"/>
        <v>4.5000000000000001E-6</v>
      </c>
    </row>
    <row r="46" spans="1:35" ht="15.75">
      <c r="A46" s="7">
        <v>39</v>
      </c>
      <c r="B46" s="83">
        <f t="shared" si="34"/>
        <v>42</v>
      </c>
      <c r="C46" s="83">
        <f t="shared" si="35"/>
        <v>42</v>
      </c>
      <c r="D46" s="84">
        <f t="shared" si="36"/>
        <v>16</v>
      </c>
      <c r="E46" s="84">
        <f t="shared" si="37"/>
        <v>16</v>
      </c>
      <c r="F46" s="30">
        <f>'Vnos rezultatov'!B45</f>
        <v>0</v>
      </c>
      <c r="G46" s="60">
        <f>'Vnos rezultatov'!C45</f>
        <v>0</v>
      </c>
      <c r="H46" s="8">
        <f>'Vnos rezultatov'!E45</f>
        <v>10.8</v>
      </c>
      <c r="I46" s="1" t="str">
        <f>'Vnos rezultatov'!H45</f>
        <v>x</v>
      </c>
      <c r="J46" s="1" t="str">
        <f>'Vnos rezultatov'!I45</f>
        <v>x</v>
      </c>
      <c r="K46" s="1" t="str">
        <f>'Vnos rezultatov'!J45</f>
        <v>x</v>
      </c>
      <c r="L46" s="1" t="str">
        <f>'Vnos rezultatov'!K45</f>
        <v>x</v>
      </c>
      <c r="M46" s="1" t="str">
        <f>'Vnos rezultatov'!L45</f>
        <v>x</v>
      </c>
      <c r="N46" s="1" t="str">
        <f>'Vnos rezultatov'!M45</f>
        <v>x</v>
      </c>
      <c r="O46" s="1" t="str">
        <f>'Vnos rezultatov'!N45</f>
        <v>x</v>
      </c>
      <c r="P46" s="1" t="str">
        <f>'Vnos rezultatov'!O45</f>
        <v>x</v>
      </c>
      <c r="Q46" s="1" t="str">
        <f>'Vnos rezultatov'!P45</f>
        <v>x</v>
      </c>
      <c r="R46" s="1" t="str">
        <f>'Vnos rezultatov'!Q45</f>
        <v>x</v>
      </c>
      <c r="S46" s="1" t="str">
        <f>'Vnos rezultatov'!R45</f>
        <v>x</v>
      </c>
      <c r="T46" s="1" t="str">
        <f>'Vnos rezultatov'!S45</f>
        <v>x</v>
      </c>
      <c r="U46" s="1" t="str">
        <f>'Vnos rezultatov'!T45</f>
        <v>x</v>
      </c>
      <c r="V46" s="1" t="str">
        <f>'Vnos rezultatov'!U45</f>
        <v>x</v>
      </c>
      <c r="W46" s="1" t="str">
        <f>'Vnos rezultatov'!V45</f>
        <v>x</v>
      </c>
      <c r="X46" s="1" t="str">
        <f>'Vnos rezultatov'!W45</f>
        <v>x</v>
      </c>
      <c r="Y46" s="1" t="str">
        <f>'Vnos rezultatov'!X45</f>
        <v>x</v>
      </c>
      <c r="Z46" s="1" t="str">
        <f>'Vnos rezultatov'!Y45</f>
        <v>x</v>
      </c>
      <c r="AA46" s="65">
        <f t="shared" si="33"/>
        <v>0</v>
      </c>
      <c r="AB46" s="2"/>
      <c r="AC46" s="14">
        <f>'preračuni STB'!V312</f>
        <v>0</v>
      </c>
      <c r="AD46" s="15">
        <f>'preračuni STB'!V313</f>
        <v>0</v>
      </c>
      <c r="AE46" s="74">
        <f t="shared" si="28"/>
        <v>0</v>
      </c>
      <c r="AF46" s="74">
        <f t="shared" si="29"/>
        <v>4.6E-6</v>
      </c>
      <c r="AG46" s="74">
        <f t="shared" si="30"/>
        <v>0</v>
      </c>
      <c r="AH46" s="74">
        <f t="shared" si="31"/>
        <v>0</v>
      </c>
      <c r="AI46" s="78">
        <f t="shared" si="32"/>
        <v>4.6E-6</v>
      </c>
    </row>
    <row r="47" spans="1:35" ht="15.75">
      <c r="A47" s="7">
        <v>40</v>
      </c>
      <c r="B47" s="83">
        <f t="shared" si="34"/>
        <v>41</v>
      </c>
      <c r="C47" s="83">
        <f t="shared" si="35"/>
        <v>41</v>
      </c>
      <c r="D47" s="84">
        <f t="shared" si="36"/>
        <v>16</v>
      </c>
      <c r="E47" s="84">
        <f t="shared" si="37"/>
        <v>16</v>
      </c>
      <c r="F47" s="30">
        <f>'Vnos rezultatov'!B46</f>
        <v>0</v>
      </c>
      <c r="G47" s="60">
        <f>'Vnos rezultatov'!C46</f>
        <v>0</v>
      </c>
      <c r="H47" s="8">
        <f>'Vnos rezultatov'!E46</f>
        <v>10.8</v>
      </c>
      <c r="I47" s="1" t="str">
        <f>'Vnos rezultatov'!H46</f>
        <v>x</v>
      </c>
      <c r="J47" s="1" t="str">
        <f>'Vnos rezultatov'!I46</f>
        <v>x</v>
      </c>
      <c r="K47" s="1" t="str">
        <f>'Vnos rezultatov'!J46</f>
        <v>x</v>
      </c>
      <c r="L47" s="1" t="str">
        <f>'Vnos rezultatov'!K46</f>
        <v>x</v>
      </c>
      <c r="M47" s="1" t="str">
        <f>'Vnos rezultatov'!L46</f>
        <v>x</v>
      </c>
      <c r="N47" s="1" t="str">
        <f>'Vnos rezultatov'!M46</f>
        <v>x</v>
      </c>
      <c r="O47" s="1" t="str">
        <f>'Vnos rezultatov'!N46</f>
        <v>x</v>
      </c>
      <c r="P47" s="1" t="str">
        <f>'Vnos rezultatov'!O46</f>
        <v>x</v>
      </c>
      <c r="Q47" s="1" t="str">
        <f>'Vnos rezultatov'!P46</f>
        <v>x</v>
      </c>
      <c r="R47" s="1" t="str">
        <f>'Vnos rezultatov'!Q46</f>
        <v>x</v>
      </c>
      <c r="S47" s="1" t="str">
        <f>'Vnos rezultatov'!R46</f>
        <v>x</v>
      </c>
      <c r="T47" s="1" t="str">
        <f>'Vnos rezultatov'!S46</f>
        <v>x</v>
      </c>
      <c r="U47" s="1" t="str">
        <f>'Vnos rezultatov'!T46</f>
        <v>x</v>
      </c>
      <c r="V47" s="1" t="str">
        <f>'Vnos rezultatov'!U46</f>
        <v>x</v>
      </c>
      <c r="W47" s="1" t="str">
        <f>'Vnos rezultatov'!V46</f>
        <v>x</v>
      </c>
      <c r="X47" s="1" t="str">
        <f>'Vnos rezultatov'!W46</f>
        <v>x</v>
      </c>
      <c r="Y47" s="1" t="str">
        <f>'Vnos rezultatov'!X46</f>
        <v>x</v>
      </c>
      <c r="Z47" s="1" t="str">
        <f>'Vnos rezultatov'!Y46</f>
        <v>x</v>
      </c>
      <c r="AA47" s="65">
        <f t="shared" si="33"/>
        <v>0</v>
      </c>
      <c r="AB47" s="2"/>
      <c r="AC47" s="14">
        <f>'preračuni STB'!V320</f>
        <v>0</v>
      </c>
      <c r="AD47" s="15">
        <f>'preračuni STB'!V321</f>
        <v>0</v>
      </c>
      <c r="AE47" s="74">
        <f t="shared" si="28"/>
        <v>0</v>
      </c>
      <c r="AF47" s="74">
        <f t="shared" si="29"/>
        <v>4.6999999999999999E-6</v>
      </c>
      <c r="AG47" s="74">
        <f t="shared" si="30"/>
        <v>0</v>
      </c>
      <c r="AH47" s="74">
        <f t="shared" si="31"/>
        <v>0</v>
      </c>
      <c r="AI47" s="78">
        <f t="shared" si="32"/>
        <v>4.6999999999999999E-6</v>
      </c>
    </row>
    <row r="48" spans="1:35" ht="15.75">
      <c r="A48" s="7">
        <v>41</v>
      </c>
      <c r="B48" s="83">
        <f t="shared" si="34"/>
        <v>40</v>
      </c>
      <c r="C48" s="83">
        <f t="shared" si="35"/>
        <v>40</v>
      </c>
      <c r="D48" s="84">
        <f t="shared" si="36"/>
        <v>16</v>
      </c>
      <c r="E48" s="84">
        <f t="shared" si="37"/>
        <v>16</v>
      </c>
      <c r="F48" s="30">
        <f>'Vnos rezultatov'!B47</f>
        <v>0</v>
      </c>
      <c r="G48" s="60">
        <f>'Vnos rezultatov'!C47</f>
        <v>0</v>
      </c>
      <c r="H48" s="8">
        <f>'Vnos rezultatov'!E47</f>
        <v>10.8</v>
      </c>
      <c r="I48" s="1" t="str">
        <f>'Vnos rezultatov'!H47</f>
        <v>x</v>
      </c>
      <c r="J48" s="1" t="str">
        <f>'Vnos rezultatov'!I47</f>
        <v>x</v>
      </c>
      <c r="K48" s="1" t="str">
        <f>'Vnos rezultatov'!J47</f>
        <v>x</v>
      </c>
      <c r="L48" s="1" t="str">
        <f>'Vnos rezultatov'!K47</f>
        <v>x</v>
      </c>
      <c r="M48" s="1" t="str">
        <f>'Vnos rezultatov'!L47</f>
        <v>x</v>
      </c>
      <c r="N48" s="1" t="str">
        <f>'Vnos rezultatov'!M47</f>
        <v>x</v>
      </c>
      <c r="O48" s="1" t="str">
        <f>'Vnos rezultatov'!N47</f>
        <v>x</v>
      </c>
      <c r="P48" s="1" t="str">
        <f>'Vnos rezultatov'!O47</f>
        <v>x</v>
      </c>
      <c r="Q48" s="1" t="str">
        <f>'Vnos rezultatov'!P47</f>
        <v>x</v>
      </c>
      <c r="R48" s="1" t="str">
        <f>'Vnos rezultatov'!Q47</f>
        <v>x</v>
      </c>
      <c r="S48" s="1" t="str">
        <f>'Vnos rezultatov'!R47</f>
        <v>x</v>
      </c>
      <c r="T48" s="1" t="str">
        <f>'Vnos rezultatov'!S47</f>
        <v>x</v>
      </c>
      <c r="U48" s="1" t="str">
        <f>'Vnos rezultatov'!T47</f>
        <v>x</v>
      </c>
      <c r="V48" s="1" t="str">
        <f>'Vnos rezultatov'!U47</f>
        <v>x</v>
      </c>
      <c r="W48" s="1" t="str">
        <f>'Vnos rezultatov'!V47</f>
        <v>x</v>
      </c>
      <c r="X48" s="1" t="str">
        <f>'Vnos rezultatov'!W47</f>
        <v>x</v>
      </c>
      <c r="Y48" s="1" t="str">
        <f>'Vnos rezultatov'!X47</f>
        <v>x</v>
      </c>
      <c r="Z48" s="1" t="str">
        <f>'Vnos rezultatov'!Y47</f>
        <v>x</v>
      </c>
      <c r="AA48" s="65">
        <f t="shared" si="33"/>
        <v>0</v>
      </c>
      <c r="AB48" s="2"/>
      <c r="AC48" s="14">
        <f>'preračuni STB'!V328</f>
        <v>0</v>
      </c>
      <c r="AD48" s="15">
        <f>'preračuni STB'!V329</f>
        <v>0</v>
      </c>
      <c r="AE48" s="74">
        <f t="shared" si="28"/>
        <v>0</v>
      </c>
      <c r="AF48" s="74">
        <f t="shared" si="29"/>
        <v>4.7999999999999998E-6</v>
      </c>
      <c r="AG48" s="74">
        <f t="shared" si="30"/>
        <v>0</v>
      </c>
      <c r="AH48" s="74">
        <f t="shared" si="31"/>
        <v>0</v>
      </c>
      <c r="AI48" s="78">
        <f t="shared" si="32"/>
        <v>4.7999999999999998E-6</v>
      </c>
    </row>
    <row r="49" spans="1:35" ht="15.75">
      <c r="A49" s="7">
        <v>42</v>
      </c>
      <c r="B49" s="83">
        <f t="shared" si="34"/>
        <v>39</v>
      </c>
      <c r="C49" s="83">
        <f t="shared" si="35"/>
        <v>39</v>
      </c>
      <c r="D49" s="84">
        <f t="shared" si="36"/>
        <v>16</v>
      </c>
      <c r="E49" s="84">
        <f t="shared" si="37"/>
        <v>16</v>
      </c>
      <c r="F49" s="30">
        <f>'Vnos rezultatov'!B48</f>
        <v>0</v>
      </c>
      <c r="G49" s="60">
        <f>'Vnos rezultatov'!C48</f>
        <v>0</v>
      </c>
      <c r="H49" s="8">
        <f>'Vnos rezultatov'!E48</f>
        <v>10.8</v>
      </c>
      <c r="I49" s="1" t="str">
        <f>'Vnos rezultatov'!H48</f>
        <v>x</v>
      </c>
      <c r="J49" s="1" t="str">
        <f>'Vnos rezultatov'!I48</f>
        <v>x</v>
      </c>
      <c r="K49" s="1" t="str">
        <f>'Vnos rezultatov'!J48</f>
        <v>x</v>
      </c>
      <c r="L49" s="1" t="str">
        <f>'Vnos rezultatov'!K48</f>
        <v>x</v>
      </c>
      <c r="M49" s="1" t="str">
        <f>'Vnos rezultatov'!L48</f>
        <v>x</v>
      </c>
      <c r="N49" s="1" t="str">
        <f>'Vnos rezultatov'!M48</f>
        <v>x</v>
      </c>
      <c r="O49" s="1" t="str">
        <f>'Vnos rezultatov'!N48</f>
        <v>x</v>
      </c>
      <c r="P49" s="1" t="str">
        <f>'Vnos rezultatov'!O48</f>
        <v>x</v>
      </c>
      <c r="Q49" s="1" t="str">
        <f>'Vnos rezultatov'!P48</f>
        <v>x</v>
      </c>
      <c r="R49" s="1" t="str">
        <f>'Vnos rezultatov'!Q48</f>
        <v>x</v>
      </c>
      <c r="S49" s="1" t="str">
        <f>'Vnos rezultatov'!R48</f>
        <v>x</v>
      </c>
      <c r="T49" s="1" t="str">
        <f>'Vnos rezultatov'!S48</f>
        <v>x</v>
      </c>
      <c r="U49" s="1" t="str">
        <f>'Vnos rezultatov'!T48</f>
        <v>x</v>
      </c>
      <c r="V49" s="1" t="str">
        <f>'Vnos rezultatov'!U48</f>
        <v>x</v>
      </c>
      <c r="W49" s="1" t="str">
        <f>'Vnos rezultatov'!V48</f>
        <v>x</v>
      </c>
      <c r="X49" s="1" t="str">
        <f>'Vnos rezultatov'!W48</f>
        <v>x</v>
      </c>
      <c r="Y49" s="1" t="str">
        <f>'Vnos rezultatov'!X48</f>
        <v>x</v>
      </c>
      <c r="Z49" s="1" t="str">
        <f>'Vnos rezultatov'!Y48</f>
        <v>x</v>
      </c>
      <c r="AA49" s="65">
        <f t="shared" si="33"/>
        <v>0</v>
      </c>
      <c r="AB49" s="2"/>
      <c r="AC49" s="14">
        <f>'preračuni STB'!V336</f>
        <v>0</v>
      </c>
      <c r="AD49" s="15">
        <f>'preračuni STB'!V337</f>
        <v>0</v>
      </c>
      <c r="AE49" s="74">
        <f t="shared" si="28"/>
        <v>0</v>
      </c>
      <c r="AF49" s="74">
        <f t="shared" si="29"/>
        <v>4.8999999999999997E-6</v>
      </c>
      <c r="AG49" s="74">
        <f t="shared" si="30"/>
        <v>0</v>
      </c>
      <c r="AH49" s="74">
        <f t="shared" si="31"/>
        <v>0</v>
      </c>
      <c r="AI49" s="78">
        <f t="shared" si="32"/>
        <v>4.8999999999999997E-6</v>
      </c>
    </row>
    <row r="50" spans="1:35" ht="15.75">
      <c r="A50" s="7">
        <v>43</v>
      </c>
      <c r="B50" s="83">
        <f t="shared" si="34"/>
        <v>38</v>
      </c>
      <c r="C50" s="83">
        <f t="shared" si="35"/>
        <v>38</v>
      </c>
      <c r="D50" s="84">
        <f t="shared" si="36"/>
        <v>16</v>
      </c>
      <c r="E50" s="84">
        <f t="shared" si="37"/>
        <v>16</v>
      </c>
      <c r="F50" s="30">
        <f>'Vnos rezultatov'!B49</f>
        <v>0</v>
      </c>
      <c r="G50" s="60">
        <f>'Vnos rezultatov'!C49</f>
        <v>0</v>
      </c>
      <c r="H50" s="8">
        <f>'Vnos rezultatov'!E49</f>
        <v>10.8</v>
      </c>
      <c r="I50" s="1" t="str">
        <f>'Vnos rezultatov'!H49</f>
        <v>x</v>
      </c>
      <c r="J50" s="1" t="str">
        <f>'Vnos rezultatov'!I49</f>
        <v>x</v>
      </c>
      <c r="K50" s="1" t="str">
        <f>'Vnos rezultatov'!J49</f>
        <v>x</v>
      </c>
      <c r="L50" s="1" t="str">
        <f>'Vnos rezultatov'!K49</f>
        <v>x</v>
      </c>
      <c r="M50" s="1" t="str">
        <f>'Vnos rezultatov'!L49</f>
        <v>x</v>
      </c>
      <c r="N50" s="1" t="str">
        <f>'Vnos rezultatov'!M49</f>
        <v>x</v>
      </c>
      <c r="O50" s="1" t="str">
        <f>'Vnos rezultatov'!N49</f>
        <v>x</v>
      </c>
      <c r="P50" s="1" t="str">
        <f>'Vnos rezultatov'!O49</f>
        <v>x</v>
      </c>
      <c r="Q50" s="1" t="str">
        <f>'Vnos rezultatov'!P49</f>
        <v>x</v>
      </c>
      <c r="R50" s="1" t="str">
        <f>'Vnos rezultatov'!Q49</f>
        <v>x</v>
      </c>
      <c r="S50" s="1" t="str">
        <f>'Vnos rezultatov'!R49</f>
        <v>x</v>
      </c>
      <c r="T50" s="1" t="str">
        <f>'Vnos rezultatov'!S49</f>
        <v>x</v>
      </c>
      <c r="U50" s="1" t="str">
        <f>'Vnos rezultatov'!T49</f>
        <v>x</v>
      </c>
      <c r="V50" s="1" t="str">
        <f>'Vnos rezultatov'!U49</f>
        <v>x</v>
      </c>
      <c r="W50" s="1" t="str">
        <f>'Vnos rezultatov'!V49</f>
        <v>x</v>
      </c>
      <c r="X50" s="1" t="str">
        <f>'Vnos rezultatov'!W49</f>
        <v>x</v>
      </c>
      <c r="Y50" s="1" t="str">
        <f>'Vnos rezultatov'!X49</f>
        <v>x</v>
      </c>
      <c r="Z50" s="1" t="str">
        <f>'Vnos rezultatov'!Y49</f>
        <v>x</v>
      </c>
      <c r="AA50" s="65">
        <f t="shared" si="33"/>
        <v>0</v>
      </c>
      <c r="AB50" s="2"/>
      <c r="AC50" s="14">
        <f>'preračuni STB'!V344</f>
        <v>0</v>
      </c>
      <c r="AD50" s="15">
        <f>'preračuni STB'!V345</f>
        <v>0</v>
      </c>
      <c r="AE50" s="74">
        <f t="shared" si="28"/>
        <v>0</v>
      </c>
      <c r="AF50" s="74">
        <f t="shared" si="29"/>
        <v>4.9999999999999996E-6</v>
      </c>
      <c r="AG50" s="74">
        <f t="shared" si="30"/>
        <v>0</v>
      </c>
      <c r="AH50" s="74">
        <f t="shared" si="31"/>
        <v>0</v>
      </c>
      <c r="AI50" s="78">
        <f t="shared" si="32"/>
        <v>4.9999999999999996E-6</v>
      </c>
    </row>
    <row r="51" spans="1:35" ht="15.75">
      <c r="A51" s="7">
        <v>44</v>
      </c>
      <c r="B51" s="83">
        <f t="shared" si="34"/>
        <v>37</v>
      </c>
      <c r="C51" s="83">
        <f t="shared" si="35"/>
        <v>37</v>
      </c>
      <c r="D51" s="84">
        <f t="shared" si="36"/>
        <v>16</v>
      </c>
      <c r="E51" s="84">
        <f t="shared" si="37"/>
        <v>16</v>
      </c>
      <c r="F51" s="30">
        <f>'Vnos rezultatov'!B50</f>
        <v>0</v>
      </c>
      <c r="G51" s="60">
        <f>'Vnos rezultatov'!C50</f>
        <v>0</v>
      </c>
      <c r="H51" s="8">
        <f>'Vnos rezultatov'!E50</f>
        <v>10.8</v>
      </c>
      <c r="I51" s="1" t="str">
        <f>'Vnos rezultatov'!H50</f>
        <v>x</v>
      </c>
      <c r="J51" s="1" t="str">
        <f>'Vnos rezultatov'!I50</f>
        <v>x</v>
      </c>
      <c r="K51" s="1" t="str">
        <f>'Vnos rezultatov'!J50</f>
        <v>x</v>
      </c>
      <c r="L51" s="1" t="str">
        <f>'Vnos rezultatov'!K50</f>
        <v>x</v>
      </c>
      <c r="M51" s="1" t="str">
        <f>'Vnos rezultatov'!L50</f>
        <v>x</v>
      </c>
      <c r="N51" s="1" t="str">
        <f>'Vnos rezultatov'!M50</f>
        <v>x</v>
      </c>
      <c r="O51" s="1" t="str">
        <f>'Vnos rezultatov'!N50</f>
        <v>x</v>
      </c>
      <c r="P51" s="1" t="str">
        <f>'Vnos rezultatov'!O50</f>
        <v>x</v>
      </c>
      <c r="Q51" s="1" t="str">
        <f>'Vnos rezultatov'!P50</f>
        <v>x</v>
      </c>
      <c r="R51" s="1" t="str">
        <f>'Vnos rezultatov'!Q50</f>
        <v>x</v>
      </c>
      <c r="S51" s="1" t="str">
        <f>'Vnos rezultatov'!R50</f>
        <v>x</v>
      </c>
      <c r="T51" s="1" t="str">
        <f>'Vnos rezultatov'!S50</f>
        <v>x</v>
      </c>
      <c r="U51" s="1" t="str">
        <f>'Vnos rezultatov'!T50</f>
        <v>x</v>
      </c>
      <c r="V51" s="1" t="str">
        <f>'Vnos rezultatov'!U50</f>
        <v>x</v>
      </c>
      <c r="W51" s="1" t="str">
        <f>'Vnos rezultatov'!V50</f>
        <v>x</v>
      </c>
      <c r="X51" s="1" t="str">
        <f>'Vnos rezultatov'!W50</f>
        <v>x</v>
      </c>
      <c r="Y51" s="1" t="str">
        <f>'Vnos rezultatov'!X50</f>
        <v>x</v>
      </c>
      <c r="Z51" s="1" t="str">
        <f>'Vnos rezultatov'!Y50</f>
        <v>x</v>
      </c>
      <c r="AA51" s="65">
        <f t="shared" si="33"/>
        <v>0</v>
      </c>
      <c r="AB51" s="2"/>
      <c r="AC51" s="14">
        <f>'preračuni STB'!V352</f>
        <v>0</v>
      </c>
      <c r="AD51" s="15">
        <f>'preračuni STB'!V353</f>
        <v>0</v>
      </c>
      <c r="AE51" s="74">
        <f t="shared" si="28"/>
        <v>0</v>
      </c>
      <c r="AF51" s="74">
        <f t="shared" si="29"/>
        <v>5.0999999999999995E-6</v>
      </c>
      <c r="AG51" s="74">
        <f t="shared" si="30"/>
        <v>0</v>
      </c>
      <c r="AH51" s="74">
        <f t="shared" si="31"/>
        <v>0</v>
      </c>
      <c r="AI51" s="78">
        <f t="shared" si="32"/>
        <v>5.0999999999999995E-6</v>
      </c>
    </row>
    <row r="52" spans="1:35" ht="15.75">
      <c r="A52" s="7">
        <v>45</v>
      </c>
      <c r="B52" s="83">
        <f t="shared" si="34"/>
        <v>36</v>
      </c>
      <c r="C52" s="83">
        <f t="shared" si="35"/>
        <v>36</v>
      </c>
      <c r="D52" s="84">
        <f t="shared" si="36"/>
        <v>16</v>
      </c>
      <c r="E52" s="84">
        <f t="shared" si="37"/>
        <v>16</v>
      </c>
      <c r="F52" s="30">
        <f>'Vnos rezultatov'!B51</f>
        <v>0</v>
      </c>
      <c r="G52" s="60">
        <f>'Vnos rezultatov'!C51</f>
        <v>0</v>
      </c>
      <c r="H52" s="8">
        <f>'Vnos rezultatov'!E51</f>
        <v>10.8</v>
      </c>
      <c r="I52" s="1" t="str">
        <f>'Vnos rezultatov'!H51</f>
        <v>x</v>
      </c>
      <c r="J52" s="1" t="str">
        <f>'Vnos rezultatov'!I51</f>
        <v>x</v>
      </c>
      <c r="K52" s="1" t="str">
        <f>'Vnos rezultatov'!J51</f>
        <v>x</v>
      </c>
      <c r="L52" s="1" t="str">
        <f>'Vnos rezultatov'!K51</f>
        <v>x</v>
      </c>
      <c r="M52" s="1" t="str">
        <f>'Vnos rezultatov'!L51</f>
        <v>x</v>
      </c>
      <c r="N52" s="1" t="str">
        <f>'Vnos rezultatov'!M51</f>
        <v>x</v>
      </c>
      <c r="O52" s="1" t="str">
        <f>'Vnos rezultatov'!N51</f>
        <v>x</v>
      </c>
      <c r="P52" s="1" t="str">
        <f>'Vnos rezultatov'!O51</f>
        <v>x</v>
      </c>
      <c r="Q52" s="1" t="str">
        <f>'Vnos rezultatov'!P51</f>
        <v>x</v>
      </c>
      <c r="R52" s="1" t="str">
        <f>'Vnos rezultatov'!Q51</f>
        <v>x</v>
      </c>
      <c r="S52" s="1" t="str">
        <f>'Vnos rezultatov'!R51</f>
        <v>x</v>
      </c>
      <c r="T52" s="1" t="str">
        <f>'Vnos rezultatov'!S51</f>
        <v>x</v>
      </c>
      <c r="U52" s="1" t="str">
        <f>'Vnos rezultatov'!T51</f>
        <v>x</v>
      </c>
      <c r="V52" s="1" t="str">
        <f>'Vnos rezultatov'!U51</f>
        <v>x</v>
      </c>
      <c r="W52" s="1" t="str">
        <f>'Vnos rezultatov'!V51</f>
        <v>x</v>
      </c>
      <c r="X52" s="1" t="str">
        <f>'Vnos rezultatov'!W51</f>
        <v>x</v>
      </c>
      <c r="Y52" s="1" t="str">
        <f>'Vnos rezultatov'!X51</f>
        <v>x</v>
      </c>
      <c r="Z52" s="1" t="str">
        <f>'Vnos rezultatov'!Y51</f>
        <v>x</v>
      </c>
      <c r="AA52" s="65">
        <f>SUM(I52:Z52)</f>
        <v>0</v>
      </c>
      <c r="AB52" s="2"/>
      <c r="AC52" s="14">
        <f>'preračuni STB'!V360</f>
        <v>0</v>
      </c>
      <c r="AD52" s="15">
        <f>'preračuni STB'!V361</f>
        <v>0</v>
      </c>
      <c r="AE52" s="74">
        <f t="shared" si="28"/>
        <v>0</v>
      </c>
      <c r="AF52" s="74">
        <f t="shared" si="29"/>
        <v>5.1999999999999993E-6</v>
      </c>
      <c r="AG52" s="74">
        <f t="shared" si="30"/>
        <v>0</v>
      </c>
      <c r="AH52" s="74">
        <f t="shared" si="31"/>
        <v>0</v>
      </c>
      <c r="AI52" s="78">
        <f t="shared" si="32"/>
        <v>5.1999999999999993E-6</v>
      </c>
    </row>
    <row r="53" spans="1:35" ht="16.5" customHeight="1">
      <c r="A53" s="7">
        <v>46</v>
      </c>
      <c r="B53" s="83">
        <f t="shared" si="34"/>
        <v>35</v>
      </c>
      <c r="C53" s="83">
        <f t="shared" si="35"/>
        <v>35</v>
      </c>
      <c r="D53" s="84">
        <f t="shared" si="36"/>
        <v>16</v>
      </c>
      <c r="E53" s="84">
        <f t="shared" si="37"/>
        <v>16</v>
      </c>
      <c r="F53" s="30">
        <f>'Vnos rezultatov'!B52</f>
        <v>0</v>
      </c>
      <c r="G53" s="60">
        <f>'Vnos rezultatov'!C52</f>
        <v>0</v>
      </c>
      <c r="H53" s="8">
        <f>'Vnos rezultatov'!E52</f>
        <v>10.8</v>
      </c>
      <c r="I53" s="1" t="str">
        <f>'Vnos rezultatov'!H52</f>
        <v>x</v>
      </c>
      <c r="J53" s="1" t="str">
        <f>'Vnos rezultatov'!I52</f>
        <v>x</v>
      </c>
      <c r="K53" s="1" t="str">
        <f>'Vnos rezultatov'!J52</f>
        <v>x</v>
      </c>
      <c r="L53" s="1" t="str">
        <f>'Vnos rezultatov'!K52</f>
        <v>x</v>
      </c>
      <c r="M53" s="1" t="str">
        <f>'Vnos rezultatov'!L52</f>
        <v>x</v>
      </c>
      <c r="N53" s="1" t="str">
        <f>'Vnos rezultatov'!M52</f>
        <v>x</v>
      </c>
      <c r="O53" s="1" t="str">
        <f>'Vnos rezultatov'!N52</f>
        <v>x</v>
      </c>
      <c r="P53" s="1" t="str">
        <f>'Vnos rezultatov'!O52</f>
        <v>x</v>
      </c>
      <c r="Q53" s="1" t="str">
        <f>'Vnos rezultatov'!P52</f>
        <v>x</v>
      </c>
      <c r="R53" s="1" t="str">
        <f>'Vnos rezultatov'!Q52</f>
        <v>x</v>
      </c>
      <c r="S53" s="1" t="str">
        <f>'Vnos rezultatov'!R52</f>
        <v>x</v>
      </c>
      <c r="T53" s="1" t="str">
        <f>'Vnos rezultatov'!S52</f>
        <v>x</v>
      </c>
      <c r="U53" s="1" t="str">
        <f>'Vnos rezultatov'!T52</f>
        <v>x</v>
      </c>
      <c r="V53" s="1" t="str">
        <f>'Vnos rezultatov'!U52</f>
        <v>x</v>
      </c>
      <c r="W53" s="1" t="str">
        <f>'Vnos rezultatov'!V52</f>
        <v>x</v>
      </c>
      <c r="X53" s="1" t="str">
        <f>'Vnos rezultatov'!W52</f>
        <v>x</v>
      </c>
      <c r="Y53" s="1" t="str">
        <f>'Vnos rezultatov'!X52</f>
        <v>x</v>
      </c>
      <c r="Z53" s="1" t="str">
        <f>'Vnos rezultatov'!Y52</f>
        <v>x</v>
      </c>
      <c r="AA53" s="65">
        <f t="shared" ref="AA53:AA63" si="38">SUM(I53:Z53)</f>
        <v>0</v>
      </c>
      <c r="AB53" s="2"/>
      <c r="AC53" s="14">
        <f>'preračuni STB'!V368</f>
        <v>0</v>
      </c>
      <c r="AD53" s="15">
        <f>'preračuni STB'!V369</f>
        <v>0</v>
      </c>
      <c r="AE53" s="74">
        <f t="shared" si="28"/>
        <v>0</v>
      </c>
      <c r="AF53" s="74">
        <f t="shared" si="29"/>
        <v>5.3000000000000001E-6</v>
      </c>
      <c r="AG53" s="74">
        <f t="shared" si="30"/>
        <v>0</v>
      </c>
      <c r="AH53" s="74">
        <f t="shared" si="31"/>
        <v>0</v>
      </c>
      <c r="AI53" s="78">
        <f t="shared" si="32"/>
        <v>5.3000000000000001E-6</v>
      </c>
    </row>
    <row r="54" spans="1:35" ht="15.75">
      <c r="A54" s="7">
        <v>47</v>
      </c>
      <c r="B54" s="83">
        <f t="shared" si="34"/>
        <v>34</v>
      </c>
      <c r="C54" s="83">
        <f t="shared" si="35"/>
        <v>34</v>
      </c>
      <c r="D54" s="84">
        <f t="shared" si="36"/>
        <v>16</v>
      </c>
      <c r="E54" s="84">
        <f t="shared" si="37"/>
        <v>16</v>
      </c>
      <c r="F54" s="30">
        <f>'Vnos rezultatov'!B53</f>
        <v>0</v>
      </c>
      <c r="G54" s="60">
        <f>'Vnos rezultatov'!C53</f>
        <v>0</v>
      </c>
      <c r="H54" s="8">
        <f>'Vnos rezultatov'!E53</f>
        <v>10.8</v>
      </c>
      <c r="I54" s="1" t="str">
        <f>'Vnos rezultatov'!H53</f>
        <v>x</v>
      </c>
      <c r="J54" s="1" t="str">
        <f>'Vnos rezultatov'!I53</f>
        <v>x</v>
      </c>
      <c r="K54" s="1" t="str">
        <f>'Vnos rezultatov'!J53</f>
        <v>x</v>
      </c>
      <c r="L54" s="1" t="str">
        <f>'Vnos rezultatov'!K53</f>
        <v>x</v>
      </c>
      <c r="M54" s="1" t="str">
        <f>'Vnos rezultatov'!L53</f>
        <v>x</v>
      </c>
      <c r="N54" s="1" t="str">
        <f>'Vnos rezultatov'!M53</f>
        <v>x</v>
      </c>
      <c r="O54" s="1" t="str">
        <f>'Vnos rezultatov'!N53</f>
        <v>x</v>
      </c>
      <c r="P54" s="1" t="str">
        <f>'Vnos rezultatov'!O53</f>
        <v>x</v>
      </c>
      <c r="Q54" s="1" t="str">
        <f>'Vnos rezultatov'!P53</f>
        <v>x</v>
      </c>
      <c r="R54" s="1" t="str">
        <f>'Vnos rezultatov'!Q53</f>
        <v>x</v>
      </c>
      <c r="S54" s="1" t="str">
        <f>'Vnos rezultatov'!R53</f>
        <v>x</v>
      </c>
      <c r="T54" s="1" t="str">
        <f>'Vnos rezultatov'!S53</f>
        <v>x</v>
      </c>
      <c r="U54" s="1" t="str">
        <f>'Vnos rezultatov'!T53</f>
        <v>x</v>
      </c>
      <c r="V54" s="1" t="str">
        <f>'Vnos rezultatov'!U53</f>
        <v>x</v>
      </c>
      <c r="W54" s="1" t="str">
        <f>'Vnos rezultatov'!V53</f>
        <v>x</v>
      </c>
      <c r="X54" s="1" t="str">
        <f>'Vnos rezultatov'!W53</f>
        <v>x</v>
      </c>
      <c r="Y54" s="1" t="str">
        <f>'Vnos rezultatov'!X53</f>
        <v>x</v>
      </c>
      <c r="Z54" s="1" t="str">
        <f>'Vnos rezultatov'!Y53</f>
        <v>x</v>
      </c>
      <c r="AA54" s="65">
        <f t="shared" si="38"/>
        <v>0</v>
      </c>
      <c r="AB54" s="2"/>
      <c r="AC54" s="14">
        <f>'preračuni STB'!V376</f>
        <v>0</v>
      </c>
      <c r="AD54" s="15">
        <f>'preračuni STB'!V377</f>
        <v>0</v>
      </c>
      <c r="AE54" s="74">
        <f t="shared" si="28"/>
        <v>0</v>
      </c>
      <c r="AF54" s="74">
        <f t="shared" si="29"/>
        <v>5.4E-6</v>
      </c>
      <c r="AG54" s="74">
        <f t="shared" si="30"/>
        <v>0</v>
      </c>
      <c r="AH54" s="74">
        <f t="shared" si="31"/>
        <v>0</v>
      </c>
      <c r="AI54" s="78">
        <f t="shared" si="32"/>
        <v>5.4E-6</v>
      </c>
    </row>
    <row r="55" spans="1:35" ht="15.75">
      <c r="A55" s="7">
        <v>48</v>
      </c>
      <c r="B55" s="83">
        <f t="shared" si="34"/>
        <v>33</v>
      </c>
      <c r="C55" s="83">
        <f t="shared" si="35"/>
        <v>33</v>
      </c>
      <c r="D55" s="84">
        <f t="shared" si="36"/>
        <v>16</v>
      </c>
      <c r="E55" s="84">
        <f t="shared" si="37"/>
        <v>16</v>
      </c>
      <c r="F55" s="30">
        <f>'Vnos rezultatov'!B54</f>
        <v>0</v>
      </c>
      <c r="G55" s="60">
        <f>'Vnos rezultatov'!C54</f>
        <v>0</v>
      </c>
      <c r="H55" s="8">
        <f>'Vnos rezultatov'!E54</f>
        <v>10.8</v>
      </c>
      <c r="I55" s="1" t="str">
        <f>'Vnos rezultatov'!H54</f>
        <v>x</v>
      </c>
      <c r="J55" s="1" t="str">
        <f>'Vnos rezultatov'!I54</f>
        <v>x</v>
      </c>
      <c r="K55" s="1" t="str">
        <f>'Vnos rezultatov'!J54</f>
        <v>x</v>
      </c>
      <c r="L55" s="1" t="str">
        <f>'Vnos rezultatov'!K54</f>
        <v>x</v>
      </c>
      <c r="M55" s="1" t="str">
        <f>'Vnos rezultatov'!L54</f>
        <v>x</v>
      </c>
      <c r="N55" s="1" t="str">
        <f>'Vnos rezultatov'!M54</f>
        <v>x</v>
      </c>
      <c r="O55" s="1" t="str">
        <f>'Vnos rezultatov'!N54</f>
        <v>x</v>
      </c>
      <c r="P55" s="1" t="str">
        <f>'Vnos rezultatov'!O54</f>
        <v>x</v>
      </c>
      <c r="Q55" s="1" t="str">
        <f>'Vnos rezultatov'!P54</f>
        <v>x</v>
      </c>
      <c r="R55" s="1" t="str">
        <f>'Vnos rezultatov'!Q54</f>
        <v>x</v>
      </c>
      <c r="S55" s="1" t="str">
        <f>'Vnos rezultatov'!R54</f>
        <v>x</v>
      </c>
      <c r="T55" s="1" t="str">
        <f>'Vnos rezultatov'!S54</f>
        <v>x</v>
      </c>
      <c r="U55" s="1" t="str">
        <f>'Vnos rezultatov'!T54</f>
        <v>x</v>
      </c>
      <c r="V55" s="1" t="str">
        <f>'Vnos rezultatov'!U54</f>
        <v>x</v>
      </c>
      <c r="W55" s="1" t="str">
        <f>'Vnos rezultatov'!V54</f>
        <v>x</v>
      </c>
      <c r="X55" s="1" t="str">
        <f>'Vnos rezultatov'!W54</f>
        <v>x</v>
      </c>
      <c r="Y55" s="1" t="str">
        <f>'Vnos rezultatov'!X54</f>
        <v>x</v>
      </c>
      <c r="Z55" s="1" t="str">
        <f>'Vnos rezultatov'!Y54</f>
        <v>x</v>
      </c>
      <c r="AA55" s="65">
        <f t="shared" si="38"/>
        <v>0</v>
      </c>
      <c r="AB55" s="2"/>
      <c r="AC55" s="14">
        <f>'preračuni STB'!V384</f>
        <v>0</v>
      </c>
      <c r="AD55" s="15">
        <f>'preračuni STB'!V385</f>
        <v>0</v>
      </c>
      <c r="AE55" s="74">
        <f t="shared" si="28"/>
        <v>0</v>
      </c>
      <c r="AF55" s="74">
        <f t="shared" si="29"/>
        <v>5.4999999999999999E-6</v>
      </c>
      <c r="AG55" s="74">
        <f t="shared" si="30"/>
        <v>0</v>
      </c>
      <c r="AH55" s="74">
        <f t="shared" si="31"/>
        <v>0</v>
      </c>
      <c r="AI55" s="78">
        <f t="shared" si="32"/>
        <v>5.4999999999999999E-6</v>
      </c>
    </row>
    <row r="56" spans="1:35" ht="15.75">
      <c r="A56" s="7">
        <v>49</v>
      </c>
      <c r="B56" s="83">
        <f t="shared" si="34"/>
        <v>32</v>
      </c>
      <c r="C56" s="83">
        <f t="shared" si="35"/>
        <v>32</v>
      </c>
      <c r="D56" s="84">
        <f t="shared" si="36"/>
        <v>16</v>
      </c>
      <c r="E56" s="84">
        <f t="shared" si="37"/>
        <v>16</v>
      </c>
      <c r="F56" s="30">
        <f>'Vnos rezultatov'!B55</f>
        <v>0</v>
      </c>
      <c r="G56" s="60">
        <f>'Vnos rezultatov'!C55</f>
        <v>0</v>
      </c>
      <c r="H56" s="8">
        <f>'Vnos rezultatov'!E55</f>
        <v>10.8</v>
      </c>
      <c r="I56" s="1" t="str">
        <f>'Vnos rezultatov'!H55</f>
        <v>x</v>
      </c>
      <c r="J56" s="1" t="str">
        <f>'Vnos rezultatov'!I55</f>
        <v>x</v>
      </c>
      <c r="K56" s="1" t="str">
        <f>'Vnos rezultatov'!J55</f>
        <v>x</v>
      </c>
      <c r="L56" s="1" t="str">
        <f>'Vnos rezultatov'!K55</f>
        <v>x</v>
      </c>
      <c r="M56" s="1" t="str">
        <f>'Vnos rezultatov'!L55</f>
        <v>x</v>
      </c>
      <c r="N56" s="1" t="str">
        <f>'Vnos rezultatov'!M55</f>
        <v>x</v>
      </c>
      <c r="O56" s="1" t="str">
        <f>'Vnos rezultatov'!N55</f>
        <v>x</v>
      </c>
      <c r="P56" s="1" t="str">
        <f>'Vnos rezultatov'!O55</f>
        <v>x</v>
      </c>
      <c r="Q56" s="1" t="str">
        <f>'Vnos rezultatov'!P55</f>
        <v>x</v>
      </c>
      <c r="R56" s="1" t="str">
        <f>'Vnos rezultatov'!Q55</f>
        <v>x</v>
      </c>
      <c r="S56" s="1" t="str">
        <f>'Vnos rezultatov'!R55</f>
        <v>x</v>
      </c>
      <c r="T56" s="1" t="str">
        <f>'Vnos rezultatov'!S55</f>
        <v>x</v>
      </c>
      <c r="U56" s="1" t="str">
        <f>'Vnos rezultatov'!T55</f>
        <v>x</v>
      </c>
      <c r="V56" s="1" t="str">
        <f>'Vnos rezultatov'!U55</f>
        <v>x</v>
      </c>
      <c r="W56" s="1" t="str">
        <f>'Vnos rezultatov'!V55</f>
        <v>x</v>
      </c>
      <c r="X56" s="1" t="str">
        <f>'Vnos rezultatov'!W55</f>
        <v>x</v>
      </c>
      <c r="Y56" s="1" t="str">
        <f>'Vnos rezultatov'!X55</f>
        <v>x</v>
      </c>
      <c r="Z56" s="1" t="str">
        <f>'Vnos rezultatov'!Y55</f>
        <v>x</v>
      </c>
      <c r="AA56" s="65">
        <f t="shared" si="38"/>
        <v>0</v>
      </c>
      <c r="AB56" s="2"/>
      <c r="AC56" s="14">
        <f>'preračuni STB'!V392</f>
        <v>0</v>
      </c>
      <c r="AD56" s="15">
        <f>'preračuni STB'!V393</f>
        <v>0</v>
      </c>
      <c r="AE56" s="74">
        <f t="shared" si="28"/>
        <v>0</v>
      </c>
      <c r="AF56" s="74">
        <f t="shared" si="29"/>
        <v>5.5999999999999997E-6</v>
      </c>
      <c r="AG56" s="74">
        <f t="shared" si="30"/>
        <v>0</v>
      </c>
      <c r="AH56" s="74">
        <f t="shared" si="31"/>
        <v>0</v>
      </c>
      <c r="AI56" s="78">
        <f t="shared" si="32"/>
        <v>5.5999999999999997E-6</v>
      </c>
    </row>
    <row r="57" spans="1:35" ht="15.75">
      <c r="A57" s="7">
        <v>50</v>
      </c>
      <c r="B57" s="83">
        <f t="shared" si="34"/>
        <v>31</v>
      </c>
      <c r="C57" s="83">
        <f t="shared" si="35"/>
        <v>31</v>
      </c>
      <c r="D57" s="84">
        <f t="shared" si="36"/>
        <v>16</v>
      </c>
      <c r="E57" s="84">
        <f t="shared" si="37"/>
        <v>16</v>
      </c>
      <c r="F57" s="30">
        <f>'Vnos rezultatov'!B56</f>
        <v>0</v>
      </c>
      <c r="G57" s="60">
        <f>'Vnos rezultatov'!C56</f>
        <v>0</v>
      </c>
      <c r="H57" s="8">
        <f>'Vnos rezultatov'!E56</f>
        <v>10.8</v>
      </c>
      <c r="I57" s="1" t="str">
        <f>'Vnos rezultatov'!H56</f>
        <v>x</v>
      </c>
      <c r="J57" s="1" t="str">
        <f>'Vnos rezultatov'!I56</f>
        <v>x</v>
      </c>
      <c r="K57" s="1" t="str">
        <f>'Vnos rezultatov'!J56</f>
        <v>x</v>
      </c>
      <c r="L57" s="1" t="str">
        <f>'Vnos rezultatov'!K56</f>
        <v>x</v>
      </c>
      <c r="M57" s="1" t="str">
        <f>'Vnos rezultatov'!L56</f>
        <v>x</v>
      </c>
      <c r="N57" s="1" t="str">
        <f>'Vnos rezultatov'!M56</f>
        <v>x</v>
      </c>
      <c r="O57" s="1" t="str">
        <f>'Vnos rezultatov'!N56</f>
        <v>x</v>
      </c>
      <c r="P57" s="1" t="str">
        <f>'Vnos rezultatov'!O56</f>
        <v>x</v>
      </c>
      <c r="Q57" s="1" t="str">
        <f>'Vnos rezultatov'!P56</f>
        <v>x</v>
      </c>
      <c r="R57" s="1" t="str">
        <f>'Vnos rezultatov'!Q56</f>
        <v>x</v>
      </c>
      <c r="S57" s="1" t="str">
        <f>'Vnos rezultatov'!R56</f>
        <v>x</v>
      </c>
      <c r="T57" s="1" t="str">
        <f>'Vnos rezultatov'!S56</f>
        <v>x</v>
      </c>
      <c r="U57" s="1" t="str">
        <f>'Vnos rezultatov'!T56</f>
        <v>x</v>
      </c>
      <c r="V57" s="1" t="str">
        <f>'Vnos rezultatov'!U56</f>
        <v>x</v>
      </c>
      <c r="W57" s="1" t="str">
        <f>'Vnos rezultatov'!V56</f>
        <v>x</v>
      </c>
      <c r="X57" s="1" t="str">
        <f>'Vnos rezultatov'!W56</f>
        <v>x</v>
      </c>
      <c r="Y57" s="1" t="str">
        <f>'Vnos rezultatov'!X56</f>
        <v>x</v>
      </c>
      <c r="Z57" s="1" t="str">
        <f>'Vnos rezultatov'!Y56</f>
        <v>x</v>
      </c>
      <c r="AA57" s="65">
        <f t="shared" si="38"/>
        <v>0</v>
      </c>
      <c r="AB57" s="2"/>
      <c r="AC57" s="14">
        <f>'preračuni STB'!V400</f>
        <v>0</v>
      </c>
      <c r="AD57" s="15">
        <f>'preračuni STB'!V401</f>
        <v>0</v>
      </c>
      <c r="AE57" s="74">
        <f t="shared" si="28"/>
        <v>0</v>
      </c>
      <c r="AF57" s="74">
        <f t="shared" si="29"/>
        <v>5.6999999999999996E-6</v>
      </c>
      <c r="AG57" s="74">
        <f t="shared" si="30"/>
        <v>0</v>
      </c>
      <c r="AH57" s="74">
        <f t="shared" si="31"/>
        <v>0</v>
      </c>
      <c r="AI57" s="78">
        <f t="shared" si="32"/>
        <v>5.6999999999999996E-6</v>
      </c>
    </row>
    <row r="58" spans="1:35" ht="15.75">
      <c r="A58" s="7">
        <v>51</v>
      </c>
      <c r="B58" s="83">
        <f t="shared" si="34"/>
        <v>30</v>
      </c>
      <c r="C58" s="83">
        <f t="shared" si="35"/>
        <v>30</v>
      </c>
      <c r="D58" s="84">
        <f t="shared" si="36"/>
        <v>16</v>
      </c>
      <c r="E58" s="84">
        <f t="shared" si="37"/>
        <v>16</v>
      </c>
      <c r="F58" s="30">
        <f>'Vnos rezultatov'!B57</f>
        <v>0</v>
      </c>
      <c r="G58" s="60">
        <f>'Vnos rezultatov'!C57</f>
        <v>0</v>
      </c>
      <c r="H58" s="8">
        <f>'Vnos rezultatov'!E57</f>
        <v>10.8</v>
      </c>
      <c r="I58" s="1" t="str">
        <f>'Vnos rezultatov'!H57</f>
        <v>x</v>
      </c>
      <c r="J58" s="1" t="str">
        <f>'Vnos rezultatov'!I57</f>
        <v>x</v>
      </c>
      <c r="K58" s="1" t="str">
        <f>'Vnos rezultatov'!J57</f>
        <v>x</v>
      </c>
      <c r="L58" s="1" t="str">
        <f>'Vnos rezultatov'!K57</f>
        <v>x</v>
      </c>
      <c r="M58" s="1" t="str">
        <f>'Vnos rezultatov'!L57</f>
        <v>x</v>
      </c>
      <c r="N58" s="1" t="str">
        <f>'Vnos rezultatov'!M57</f>
        <v>x</v>
      </c>
      <c r="O58" s="1" t="str">
        <f>'Vnos rezultatov'!N57</f>
        <v>x</v>
      </c>
      <c r="P58" s="1" t="str">
        <f>'Vnos rezultatov'!O57</f>
        <v>x</v>
      </c>
      <c r="Q58" s="1" t="str">
        <f>'Vnos rezultatov'!P57</f>
        <v>x</v>
      </c>
      <c r="R58" s="1" t="str">
        <f>'Vnos rezultatov'!Q57</f>
        <v>x</v>
      </c>
      <c r="S58" s="1" t="str">
        <f>'Vnos rezultatov'!R57</f>
        <v>x</v>
      </c>
      <c r="T58" s="1" t="str">
        <f>'Vnos rezultatov'!S57</f>
        <v>x</v>
      </c>
      <c r="U58" s="1" t="str">
        <f>'Vnos rezultatov'!T57</f>
        <v>x</v>
      </c>
      <c r="V58" s="1" t="str">
        <f>'Vnos rezultatov'!U57</f>
        <v>x</v>
      </c>
      <c r="W58" s="1" t="str">
        <f>'Vnos rezultatov'!V57</f>
        <v>x</v>
      </c>
      <c r="X58" s="1" t="str">
        <f>'Vnos rezultatov'!W57</f>
        <v>x</v>
      </c>
      <c r="Y58" s="1" t="str">
        <f>'Vnos rezultatov'!X57</f>
        <v>x</v>
      </c>
      <c r="Z58" s="1" t="str">
        <f>'Vnos rezultatov'!Y57</f>
        <v>x</v>
      </c>
      <c r="AA58" s="65">
        <f t="shared" si="38"/>
        <v>0</v>
      </c>
      <c r="AB58" s="2"/>
      <c r="AC58" s="14">
        <f>'preračuni STB'!V408</f>
        <v>0</v>
      </c>
      <c r="AD58" s="15">
        <f>'preračuni STB'!V409</f>
        <v>0</v>
      </c>
      <c r="AE58" s="74">
        <f t="shared" si="28"/>
        <v>0</v>
      </c>
      <c r="AF58" s="74">
        <f t="shared" si="29"/>
        <v>5.7999999999999995E-6</v>
      </c>
      <c r="AG58" s="74">
        <f t="shared" si="30"/>
        <v>0</v>
      </c>
      <c r="AH58" s="74">
        <f t="shared" si="31"/>
        <v>0</v>
      </c>
      <c r="AI58" s="78">
        <f t="shared" si="32"/>
        <v>5.7999999999999995E-6</v>
      </c>
    </row>
    <row r="59" spans="1:35" ht="15.75">
      <c r="A59" s="7">
        <v>52</v>
      </c>
      <c r="B59" s="83">
        <f t="shared" si="34"/>
        <v>29</v>
      </c>
      <c r="C59" s="83">
        <f t="shared" si="35"/>
        <v>29</v>
      </c>
      <c r="D59" s="84">
        <f t="shared" si="36"/>
        <v>16</v>
      </c>
      <c r="E59" s="84">
        <f t="shared" si="37"/>
        <v>16</v>
      </c>
      <c r="F59" s="30">
        <f>'Vnos rezultatov'!B58</f>
        <v>0</v>
      </c>
      <c r="G59" s="60">
        <f>'Vnos rezultatov'!C58</f>
        <v>0</v>
      </c>
      <c r="H59" s="8">
        <f>'Vnos rezultatov'!E58</f>
        <v>10.8</v>
      </c>
      <c r="I59" s="1" t="str">
        <f>'Vnos rezultatov'!H58</f>
        <v>x</v>
      </c>
      <c r="J59" s="1" t="str">
        <f>'Vnos rezultatov'!I58</f>
        <v>x</v>
      </c>
      <c r="K59" s="1" t="str">
        <f>'Vnos rezultatov'!J58</f>
        <v>x</v>
      </c>
      <c r="L59" s="1" t="str">
        <f>'Vnos rezultatov'!K58</f>
        <v>x</v>
      </c>
      <c r="M59" s="1" t="str">
        <f>'Vnos rezultatov'!L58</f>
        <v>x</v>
      </c>
      <c r="N59" s="1" t="str">
        <f>'Vnos rezultatov'!M58</f>
        <v>x</v>
      </c>
      <c r="O59" s="1" t="str">
        <f>'Vnos rezultatov'!N58</f>
        <v>x</v>
      </c>
      <c r="P59" s="1" t="str">
        <f>'Vnos rezultatov'!O58</f>
        <v>x</v>
      </c>
      <c r="Q59" s="1" t="str">
        <f>'Vnos rezultatov'!P58</f>
        <v>x</v>
      </c>
      <c r="R59" s="1" t="str">
        <f>'Vnos rezultatov'!Q58</f>
        <v>x</v>
      </c>
      <c r="S59" s="1" t="str">
        <f>'Vnos rezultatov'!R58</f>
        <v>x</v>
      </c>
      <c r="T59" s="1" t="str">
        <f>'Vnos rezultatov'!S58</f>
        <v>x</v>
      </c>
      <c r="U59" s="1" t="str">
        <f>'Vnos rezultatov'!T58</f>
        <v>x</v>
      </c>
      <c r="V59" s="1" t="str">
        <f>'Vnos rezultatov'!U58</f>
        <v>x</v>
      </c>
      <c r="W59" s="1" t="str">
        <f>'Vnos rezultatov'!V58</f>
        <v>x</v>
      </c>
      <c r="X59" s="1" t="str">
        <f>'Vnos rezultatov'!W58</f>
        <v>x</v>
      </c>
      <c r="Y59" s="1" t="str">
        <f>'Vnos rezultatov'!X58</f>
        <v>x</v>
      </c>
      <c r="Z59" s="1" t="str">
        <f>'Vnos rezultatov'!Y58</f>
        <v>x</v>
      </c>
      <c r="AA59" s="65">
        <f t="shared" si="38"/>
        <v>0</v>
      </c>
      <c r="AB59" s="2"/>
      <c r="AC59" s="14">
        <f>'preračuni STB'!V416</f>
        <v>0</v>
      </c>
      <c r="AD59" s="15">
        <f>'preračuni STB'!V417</f>
        <v>0</v>
      </c>
      <c r="AE59" s="74">
        <f t="shared" si="28"/>
        <v>0</v>
      </c>
      <c r="AF59" s="74">
        <f t="shared" si="29"/>
        <v>5.8999999999999994E-6</v>
      </c>
      <c r="AG59" s="74">
        <f t="shared" si="30"/>
        <v>0</v>
      </c>
      <c r="AH59" s="74">
        <f t="shared" si="31"/>
        <v>0</v>
      </c>
      <c r="AI59" s="78">
        <f t="shared" si="32"/>
        <v>5.8999999999999994E-6</v>
      </c>
    </row>
    <row r="60" spans="1:35" ht="15.75">
      <c r="A60" s="7">
        <v>53</v>
      </c>
      <c r="B60" s="83">
        <f t="shared" si="34"/>
        <v>28</v>
      </c>
      <c r="C60" s="83">
        <f t="shared" si="35"/>
        <v>28</v>
      </c>
      <c r="D60" s="84">
        <f t="shared" si="36"/>
        <v>16</v>
      </c>
      <c r="E60" s="84">
        <f t="shared" si="37"/>
        <v>16</v>
      </c>
      <c r="F60" s="30">
        <f>'Vnos rezultatov'!B59</f>
        <v>0</v>
      </c>
      <c r="G60" s="60">
        <f>'Vnos rezultatov'!C59</f>
        <v>0</v>
      </c>
      <c r="H60" s="8">
        <f>'Vnos rezultatov'!E59</f>
        <v>10.8</v>
      </c>
      <c r="I60" s="1" t="str">
        <f>'Vnos rezultatov'!H59</f>
        <v>x</v>
      </c>
      <c r="J60" s="1" t="str">
        <f>'Vnos rezultatov'!I59</f>
        <v>x</v>
      </c>
      <c r="K60" s="1" t="str">
        <f>'Vnos rezultatov'!J59</f>
        <v>x</v>
      </c>
      <c r="L60" s="1" t="str">
        <f>'Vnos rezultatov'!K59</f>
        <v>x</v>
      </c>
      <c r="M60" s="1" t="str">
        <f>'Vnos rezultatov'!L59</f>
        <v>x</v>
      </c>
      <c r="N60" s="1" t="str">
        <f>'Vnos rezultatov'!M59</f>
        <v>x</v>
      </c>
      <c r="O60" s="1" t="str">
        <f>'Vnos rezultatov'!N59</f>
        <v>x</v>
      </c>
      <c r="P60" s="1" t="str">
        <f>'Vnos rezultatov'!O59</f>
        <v>x</v>
      </c>
      <c r="Q60" s="1" t="str">
        <f>'Vnos rezultatov'!P59</f>
        <v>x</v>
      </c>
      <c r="R60" s="1" t="str">
        <f>'Vnos rezultatov'!Q59</f>
        <v>x</v>
      </c>
      <c r="S60" s="1" t="str">
        <f>'Vnos rezultatov'!R59</f>
        <v>x</v>
      </c>
      <c r="T60" s="1" t="str">
        <f>'Vnos rezultatov'!S59</f>
        <v>x</v>
      </c>
      <c r="U60" s="1" t="str">
        <f>'Vnos rezultatov'!T59</f>
        <v>x</v>
      </c>
      <c r="V60" s="1" t="str">
        <f>'Vnos rezultatov'!U59</f>
        <v>x</v>
      </c>
      <c r="W60" s="1" t="str">
        <f>'Vnos rezultatov'!V59</f>
        <v>x</v>
      </c>
      <c r="X60" s="1" t="str">
        <f>'Vnos rezultatov'!W59</f>
        <v>x</v>
      </c>
      <c r="Y60" s="1" t="str">
        <f>'Vnos rezultatov'!X59</f>
        <v>x</v>
      </c>
      <c r="Z60" s="1" t="str">
        <f>'Vnos rezultatov'!Y59</f>
        <v>x</v>
      </c>
      <c r="AA60" s="65">
        <f t="shared" si="38"/>
        <v>0</v>
      </c>
      <c r="AB60" s="2"/>
      <c r="AC60" s="14">
        <f>'preračuni STB'!V424</f>
        <v>0</v>
      </c>
      <c r="AD60" s="15">
        <f>'preračuni STB'!V425</f>
        <v>0</v>
      </c>
      <c r="AE60" s="74">
        <f t="shared" si="28"/>
        <v>0</v>
      </c>
      <c r="AF60" s="74">
        <f t="shared" si="29"/>
        <v>6.0000000000000002E-6</v>
      </c>
      <c r="AG60" s="74">
        <f t="shared" si="30"/>
        <v>0</v>
      </c>
      <c r="AH60" s="74">
        <f t="shared" si="31"/>
        <v>0</v>
      </c>
      <c r="AI60" s="78">
        <f t="shared" si="32"/>
        <v>6.0000000000000002E-6</v>
      </c>
    </row>
    <row r="61" spans="1:35" ht="15.75">
      <c r="A61" s="7">
        <v>54</v>
      </c>
      <c r="B61" s="83">
        <f t="shared" si="34"/>
        <v>27</v>
      </c>
      <c r="C61" s="83">
        <f t="shared" si="35"/>
        <v>27</v>
      </c>
      <c r="D61" s="84">
        <f t="shared" si="36"/>
        <v>16</v>
      </c>
      <c r="E61" s="84">
        <f t="shared" si="37"/>
        <v>16</v>
      </c>
      <c r="F61" s="30">
        <f>'Vnos rezultatov'!B60</f>
        <v>0</v>
      </c>
      <c r="G61" s="60">
        <f>'Vnos rezultatov'!C60</f>
        <v>0</v>
      </c>
      <c r="H61" s="8">
        <f>'Vnos rezultatov'!E60</f>
        <v>10.8</v>
      </c>
      <c r="I61" s="1" t="str">
        <f>'Vnos rezultatov'!H60</f>
        <v>x</v>
      </c>
      <c r="J61" s="1" t="str">
        <f>'Vnos rezultatov'!I60</f>
        <v>x</v>
      </c>
      <c r="K61" s="1" t="str">
        <f>'Vnos rezultatov'!J60</f>
        <v>x</v>
      </c>
      <c r="L61" s="1" t="str">
        <f>'Vnos rezultatov'!K60</f>
        <v>x</v>
      </c>
      <c r="M61" s="1" t="str">
        <f>'Vnos rezultatov'!L60</f>
        <v>x</v>
      </c>
      <c r="N61" s="1" t="str">
        <f>'Vnos rezultatov'!M60</f>
        <v>x</v>
      </c>
      <c r="O61" s="1" t="str">
        <f>'Vnos rezultatov'!N60</f>
        <v>x</v>
      </c>
      <c r="P61" s="1" t="str">
        <f>'Vnos rezultatov'!O60</f>
        <v>x</v>
      </c>
      <c r="Q61" s="1" t="str">
        <f>'Vnos rezultatov'!P60</f>
        <v>x</v>
      </c>
      <c r="R61" s="1" t="str">
        <f>'Vnos rezultatov'!Q60</f>
        <v>x</v>
      </c>
      <c r="S61" s="1" t="str">
        <f>'Vnos rezultatov'!R60</f>
        <v>x</v>
      </c>
      <c r="T61" s="1" t="str">
        <f>'Vnos rezultatov'!S60</f>
        <v>x</v>
      </c>
      <c r="U61" s="1" t="str">
        <f>'Vnos rezultatov'!T60</f>
        <v>x</v>
      </c>
      <c r="V61" s="1" t="str">
        <f>'Vnos rezultatov'!U60</f>
        <v>x</v>
      </c>
      <c r="W61" s="1" t="str">
        <f>'Vnos rezultatov'!V60</f>
        <v>x</v>
      </c>
      <c r="X61" s="1" t="str">
        <f>'Vnos rezultatov'!W60</f>
        <v>x</v>
      </c>
      <c r="Y61" s="1" t="str">
        <f>'Vnos rezultatov'!X60</f>
        <v>x</v>
      </c>
      <c r="Z61" s="1" t="str">
        <f>'Vnos rezultatov'!Y60</f>
        <v>x</v>
      </c>
      <c r="AA61" s="65">
        <f t="shared" si="38"/>
        <v>0</v>
      </c>
      <c r="AB61" s="2"/>
      <c r="AC61" s="14">
        <f>'preračuni STB'!V432</f>
        <v>0</v>
      </c>
      <c r="AD61" s="15">
        <f>'preračuni STB'!V433</f>
        <v>0</v>
      </c>
      <c r="AE61" s="74">
        <f t="shared" si="28"/>
        <v>0</v>
      </c>
      <c r="AF61" s="74">
        <f t="shared" si="29"/>
        <v>6.1E-6</v>
      </c>
      <c r="AG61" s="74">
        <f t="shared" si="30"/>
        <v>0</v>
      </c>
      <c r="AH61" s="74">
        <f t="shared" si="31"/>
        <v>0</v>
      </c>
      <c r="AI61" s="78">
        <f t="shared" si="32"/>
        <v>6.1E-6</v>
      </c>
    </row>
    <row r="62" spans="1:35" ht="15.75">
      <c r="A62" s="7">
        <v>55</v>
      </c>
      <c r="B62" s="83">
        <f t="shared" si="34"/>
        <v>26</v>
      </c>
      <c r="C62" s="83">
        <f t="shared" si="35"/>
        <v>26</v>
      </c>
      <c r="D62" s="84">
        <f t="shared" si="36"/>
        <v>16</v>
      </c>
      <c r="E62" s="84">
        <f t="shared" si="37"/>
        <v>16</v>
      </c>
      <c r="F62" s="30">
        <f>'Vnos rezultatov'!B61</f>
        <v>0</v>
      </c>
      <c r="G62" s="60">
        <f>'Vnos rezultatov'!C61</f>
        <v>0</v>
      </c>
      <c r="H62" s="8">
        <f>'Vnos rezultatov'!E61</f>
        <v>10.8</v>
      </c>
      <c r="I62" s="1" t="str">
        <f>'Vnos rezultatov'!H61</f>
        <v>x</v>
      </c>
      <c r="J62" s="1" t="str">
        <f>'Vnos rezultatov'!I61</f>
        <v>x</v>
      </c>
      <c r="K62" s="1" t="str">
        <f>'Vnos rezultatov'!J61</f>
        <v>x</v>
      </c>
      <c r="L62" s="1" t="str">
        <f>'Vnos rezultatov'!K61</f>
        <v>x</v>
      </c>
      <c r="M62" s="1" t="str">
        <f>'Vnos rezultatov'!L61</f>
        <v>x</v>
      </c>
      <c r="N62" s="1" t="str">
        <f>'Vnos rezultatov'!M61</f>
        <v>x</v>
      </c>
      <c r="O62" s="1" t="str">
        <f>'Vnos rezultatov'!N61</f>
        <v>x</v>
      </c>
      <c r="P62" s="1" t="str">
        <f>'Vnos rezultatov'!O61</f>
        <v>x</v>
      </c>
      <c r="Q62" s="1" t="str">
        <f>'Vnos rezultatov'!P61</f>
        <v>x</v>
      </c>
      <c r="R62" s="1" t="str">
        <f>'Vnos rezultatov'!Q61</f>
        <v>x</v>
      </c>
      <c r="S62" s="1" t="str">
        <f>'Vnos rezultatov'!R61</f>
        <v>x</v>
      </c>
      <c r="T62" s="1" t="str">
        <f>'Vnos rezultatov'!S61</f>
        <v>x</v>
      </c>
      <c r="U62" s="1" t="str">
        <f>'Vnos rezultatov'!T61</f>
        <v>x</v>
      </c>
      <c r="V62" s="1" t="str">
        <f>'Vnos rezultatov'!U61</f>
        <v>x</v>
      </c>
      <c r="W62" s="1" t="str">
        <f>'Vnos rezultatov'!V61</f>
        <v>x</v>
      </c>
      <c r="X62" s="1" t="str">
        <f>'Vnos rezultatov'!W61</f>
        <v>x</v>
      </c>
      <c r="Y62" s="1" t="str">
        <f>'Vnos rezultatov'!X61</f>
        <v>x</v>
      </c>
      <c r="Z62" s="1" t="str">
        <f>'Vnos rezultatov'!Y61</f>
        <v>x</v>
      </c>
      <c r="AA62" s="65">
        <f t="shared" si="38"/>
        <v>0</v>
      </c>
      <c r="AB62" s="2"/>
      <c r="AC62" s="14">
        <f>'preračuni STB'!V440</f>
        <v>0</v>
      </c>
      <c r="AD62" s="15">
        <f>'preračuni STB'!V441</f>
        <v>0</v>
      </c>
      <c r="AE62" s="74">
        <f t="shared" si="28"/>
        <v>0</v>
      </c>
      <c r="AF62" s="74">
        <f t="shared" si="29"/>
        <v>6.1999999999999999E-6</v>
      </c>
      <c r="AG62" s="74">
        <f t="shared" si="30"/>
        <v>0</v>
      </c>
      <c r="AH62" s="74">
        <f t="shared" si="31"/>
        <v>0</v>
      </c>
      <c r="AI62" s="78">
        <f t="shared" si="32"/>
        <v>6.1999999999999999E-6</v>
      </c>
    </row>
    <row r="63" spans="1:35" ht="15.75">
      <c r="A63" s="7">
        <v>56</v>
      </c>
      <c r="B63" s="83">
        <f t="shared" si="34"/>
        <v>25</v>
      </c>
      <c r="C63" s="83">
        <f t="shared" si="35"/>
        <v>25</v>
      </c>
      <c r="D63" s="84">
        <f t="shared" si="36"/>
        <v>16</v>
      </c>
      <c r="E63" s="84">
        <f t="shared" si="37"/>
        <v>16</v>
      </c>
      <c r="F63" s="30">
        <f>'Vnos rezultatov'!B62</f>
        <v>0</v>
      </c>
      <c r="G63" s="60">
        <f>'Vnos rezultatov'!C62</f>
        <v>0</v>
      </c>
      <c r="H63" s="8">
        <f>'Vnos rezultatov'!E62</f>
        <v>10.8</v>
      </c>
      <c r="I63" s="1" t="str">
        <f>'Vnos rezultatov'!H62</f>
        <v>x</v>
      </c>
      <c r="J63" s="1" t="str">
        <f>'Vnos rezultatov'!I62</f>
        <v>x</v>
      </c>
      <c r="K63" s="1" t="str">
        <f>'Vnos rezultatov'!J62</f>
        <v>x</v>
      </c>
      <c r="L63" s="1" t="str">
        <f>'Vnos rezultatov'!K62</f>
        <v>x</v>
      </c>
      <c r="M63" s="1" t="str">
        <f>'Vnos rezultatov'!L62</f>
        <v>x</v>
      </c>
      <c r="N63" s="1" t="str">
        <f>'Vnos rezultatov'!M62</f>
        <v>x</v>
      </c>
      <c r="O63" s="1" t="str">
        <f>'Vnos rezultatov'!N62</f>
        <v>x</v>
      </c>
      <c r="P63" s="1" t="str">
        <f>'Vnos rezultatov'!O62</f>
        <v>x</v>
      </c>
      <c r="Q63" s="1" t="str">
        <f>'Vnos rezultatov'!P62</f>
        <v>x</v>
      </c>
      <c r="R63" s="1" t="str">
        <f>'Vnos rezultatov'!Q62</f>
        <v>x</v>
      </c>
      <c r="S63" s="1" t="str">
        <f>'Vnos rezultatov'!R62</f>
        <v>x</v>
      </c>
      <c r="T63" s="1" t="str">
        <f>'Vnos rezultatov'!S62</f>
        <v>x</v>
      </c>
      <c r="U63" s="1" t="str">
        <f>'Vnos rezultatov'!T62</f>
        <v>x</v>
      </c>
      <c r="V63" s="1" t="str">
        <f>'Vnos rezultatov'!U62</f>
        <v>x</v>
      </c>
      <c r="W63" s="1" t="str">
        <f>'Vnos rezultatov'!V62</f>
        <v>x</v>
      </c>
      <c r="X63" s="1" t="str">
        <f>'Vnos rezultatov'!W62</f>
        <v>x</v>
      </c>
      <c r="Y63" s="1" t="str">
        <f>'Vnos rezultatov'!X62</f>
        <v>x</v>
      </c>
      <c r="Z63" s="1" t="str">
        <f>'Vnos rezultatov'!Y62</f>
        <v>x</v>
      </c>
      <c r="AA63" s="65">
        <f t="shared" si="38"/>
        <v>0</v>
      </c>
      <c r="AB63" s="2"/>
      <c r="AC63" s="14">
        <f>'preračuni STB'!V448</f>
        <v>0</v>
      </c>
      <c r="AD63" s="15">
        <f>'preračuni STB'!V449</f>
        <v>0</v>
      </c>
      <c r="AE63" s="74">
        <f t="shared" si="28"/>
        <v>0</v>
      </c>
      <c r="AF63" s="74">
        <f t="shared" si="29"/>
        <v>6.2999999999999998E-6</v>
      </c>
      <c r="AG63" s="74">
        <f t="shared" si="30"/>
        <v>0</v>
      </c>
      <c r="AH63" s="74">
        <f t="shared" si="31"/>
        <v>0</v>
      </c>
      <c r="AI63" s="78">
        <f t="shared" si="32"/>
        <v>6.2999999999999998E-6</v>
      </c>
    </row>
    <row r="64" spans="1:35" ht="15.75">
      <c r="A64" s="7">
        <v>57</v>
      </c>
      <c r="B64" s="83">
        <f t="shared" si="34"/>
        <v>24</v>
      </c>
      <c r="C64" s="83">
        <f t="shared" si="35"/>
        <v>24</v>
      </c>
      <c r="D64" s="84">
        <f t="shared" si="36"/>
        <v>16</v>
      </c>
      <c r="E64" s="84">
        <f t="shared" si="37"/>
        <v>16</v>
      </c>
      <c r="F64" s="30">
        <f>'Vnos rezultatov'!B63</f>
        <v>0</v>
      </c>
      <c r="G64" s="60">
        <f>'Vnos rezultatov'!C63</f>
        <v>0</v>
      </c>
      <c r="H64" s="8">
        <f>'Vnos rezultatov'!E63</f>
        <v>10.8</v>
      </c>
      <c r="I64" s="1" t="str">
        <f>'Vnos rezultatov'!H63</f>
        <v>x</v>
      </c>
      <c r="J64" s="1" t="str">
        <f>'Vnos rezultatov'!I63</f>
        <v>x</v>
      </c>
      <c r="K64" s="1" t="str">
        <f>'Vnos rezultatov'!J63</f>
        <v>x</v>
      </c>
      <c r="L64" s="1" t="str">
        <f>'Vnos rezultatov'!K63</f>
        <v>x</v>
      </c>
      <c r="M64" s="1" t="str">
        <f>'Vnos rezultatov'!L63</f>
        <v>x</v>
      </c>
      <c r="N64" s="1" t="str">
        <f>'Vnos rezultatov'!M63</f>
        <v>x</v>
      </c>
      <c r="O64" s="1" t="str">
        <f>'Vnos rezultatov'!N63</f>
        <v>x</v>
      </c>
      <c r="P64" s="1" t="str">
        <f>'Vnos rezultatov'!O63</f>
        <v>x</v>
      </c>
      <c r="Q64" s="1" t="str">
        <f>'Vnos rezultatov'!P63</f>
        <v>x</v>
      </c>
      <c r="R64" s="1" t="str">
        <f>'Vnos rezultatov'!Q63</f>
        <v>x</v>
      </c>
      <c r="S64" s="1" t="str">
        <f>'Vnos rezultatov'!R63</f>
        <v>x</v>
      </c>
      <c r="T64" s="1" t="str">
        <f>'Vnos rezultatov'!S63</f>
        <v>x</v>
      </c>
      <c r="U64" s="1" t="str">
        <f>'Vnos rezultatov'!T63</f>
        <v>x</v>
      </c>
      <c r="V64" s="1" t="str">
        <f>'Vnos rezultatov'!U63</f>
        <v>x</v>
      </c>
      <c r="W64" s="1" t="str">
        <f>'Vnos rezultatov'!V63</f>
        <v>x</v>
      </c>
      <c r="X64" s="1" t="str">
        <f>'Vnos rezultatov'!W63</f>
        <v>x</v>
      </c>
      <c r="Y64" s="1" t="str">
        <f>'Vnos rezultatov'!X63</f>
        <v>x</v>
      </c>
      <c r="Z64" s="1" t="str">
        <f>'Vnos rezultatov'!Y63</f>
        <v>x</v>
      </c>
      <c r="AA64" s="65">
        <f t="shared" ref="AA64:AA68" si="39">SUM(I64:Z64)</f>
        <v>0</v>
      </c>
      <c r="AB64" s="2"/>
      <c r="AC64" s="14">
        <f>'preračuni STB'!V456</f>
        <v>0</v>
      </c>
      <c r="AD64" s="15">
        <f>'preračuni STB'!V457</f>
        <v>0</v>
      </c>
      <c r="AE64" s="74">
        <f t="shared" si="28"/>
        <v>0</v>
      </c>
      <c r="AF64" s="74">
        <f t="shared" si="29"/>
        <v>6.3999999999999997E-6</v>
      </c>
      <c r="AG64" s="74">
        <f t="shared" si="30"/>
        <v>0</v>
      </c>
      <c r="AH64" s="74">
        <f t="shared" si="31"/>
        <v>0</v>
      </c>
      <c r="AI64" s="78">
        <f t="shared" si="32"/>
        <v>6.3999999999999997E-6</v>
      </c>
    </row>
    <row r="65" spans="1:35" ht="15.75">
      <c r="A65" s="7">
        <v>58</v>
      </c>
      <c r="B65" s="83">
        <f t="shared" si="34"/>
        <v>23</v>
      </c>
      <c r="C65" s="83">
        <f t="shared" si="35"/>
        <v>23</v>
      </c>
      <c r="D65" s="84">
        <f t="shared" si="36"/>
        <v>16</v>
      </c>
      <c r="E65" s="84">
        <f t="shared" si="37"/>
        <v>16</v>
      </c>
      <c r="F65" s="30">
        <f>'Vnos rezultatov'!B64</f>
        <v>0</v>
      </c>
      <c r="G65" s="60">
        <f>'Vnos rezultatov'!C64</f>
        <v>0</v>
      </c>
      <c r="H65" s="8">
        <f>'Vnos rezultatov'!E64</f>
        <v>10.8</v>
      </c>
      <c r="I65" s="1" t="str">
        <f>'Vnos rezultatov'!H64</f>
        <v>x</v>
      </c>
      <c r="J65" s="1" t="str">
        <f>'Vnos rezultatov'!I64</f>
        <v>x</v>
      </c>
      <c r="K65" s="1" t="str">
        <f>'Vnos rezultatov'!J64</f>
        <v>x</v>
      </c>
      <c r="L65" s="1" t="str">
        <f>'Vnos rezultatov'!K64</f>
        <v>x</v>
      </c>
      <c r="M65" s="1" t="str">
        <f>'Vnos rezultatov'!L64</f>
        <v>x</v>
      </c>
      <c r="N65" s="1" t="str">
        <f>'Vnos rezultatov'!M64</f>
        <v>x</v>
      </c>
      <c r="O65" s="1" t="str">
        <f>'Vnos rezultatov'!N64</f>
        <v>x</v>
      </c>
      <c r="P65" s="1" t="str">
        <f>'Vnos rezultatov'!O64</f>
        <v>x</v>
      </c>
      <c r="Q65" s="1" t="str">
        <f>'Vnos rezultatov'!P64</f>
        <v>x</v>
      </c>
      <c r="R65" s="1" t="str">
        <f>'Vnos rezultatov'!Q64</f>
        <v>x</v>
      </c>
      <c r="S65" s="1" t="str">
        <f>'Vnos rezultatov'!R64</f>
        <v>x</v>
      </c>
      <c r="T65" s="1" t="str">
        <f>'Vnos rezultatov'!S64</f>
        <v>x</v>
      </c>
      <c r="U65" s="1" t="str">
        <f>'Vnos rezultatov'!T64</f>
        <v>x</v>
      </c>
      <c r="V65" s="1" t="str">
        <f>'Vnos rezultatov'!U64</f>
        <v>x</v>
      </c>
      <c r="W65" s="1" t="str">
        <f>'Vnos rezultatov'!V64</f>
        <v>x</v>
      </c>
      <c r="X65" s="1" t="str">
        <f>'Vnos rezultatov'!W64</f>
        <v>x</v>
      </c>
      <c r="Y65" s="1" t="str">
        <f>'Vnos rezultatov'!X64</f>
        <v>x</v>
      </c>
      <c r="Z65" s="1" t="str">
        <f>'Vnos rezultatov'!Y64</f>
        <v>x</v>
      </c>
      <c r="AA65" s="65">
        <f t="shared" si="39"/>
        <v>0</v>
      </c>
      <c r="AB65" s="2"/>
      <c r="AC65" s="14">
        <f>'preračuni STB'!V464</f>
        <v>0</v>
      </c>
      <c r="AD65" s="15">
        <f>'preračuni STB'!V465</f>
        <v>0</v>
      </c>
      <c r="AE65" s="74">
        <f t="shared" si="28"/>
        <v>0</v>
      </c>
      <c r="AF65" s="74">
        <f t="shared" si="29"/>
        <v>6.4999999999999996E-6</v>
      </c>
      <c r="AG65" s="74">
        <f t="shared" si="30"/>
        <v>0</v>
      </c>
      <c r="AH65" s="74">
        <f t="shared" si="31"/>
        <v>0</v>
      </c>
      <c r="AI65" s="78">
        <f t="shared" si="32"/>
        <v>6.4999999999999996E-6</v>
      </c>
    </row>
    <row r="66" spans="1:35" ht="15.75">
      <c r="A66" s="7">
        <v>59</v>
      </c>
      <c r="B66" s="83">
        <f t="shared" si="34"/>
        <v>22</v>
      </c>
      <c r="C66" s="83">
        <f t="shared" si="35"/>
        <v>22</v>
      </c>
      <c r="D66" s="84">
        <f t="shared" si="36"/>
        <v>16</v>
      </c>
      <c r="E66" s="84">
        <f t="shared" si="37"/>
        <v>16</v>
      </c>
      <c r="F66" s="30">
        <f>'Vnos rezultatov'!B65</f>
        <v>0</v>
      </c>
      <c r="G66" s="60">
        <f>'Vnos rezultatov'!C65</f>
        <v>0</v>
      </c>
      <c r="H66" s="8">
        <f>'Vnos rezultatov'!E65</f>
        <v>10.8</v>
      </c>
      <c r="I66" s="1" t="str">
        <f>'Vnos rezultatov'!H65</f>
        <v>x</v>
      </c>
      <c r="J66" s="1" t="str">
        <f>'Vnos rezultatov'!I65</f>
        <v>x</v>
      </c>
      <c r="K66" s="1" t="str">
        <f>'Vnos rezultatov'!J65</f>
        <v>x</v>
      </c>
      <c r="L66" s="1" t="str">
        <f>'Vnos rezultatov'!K65</f>
        <v>x</v>
      </c>
      <c r="M66" s="1" t="str">
        <f>'Vnos rezultatov'!L65</f>
        <v>x</v>
      </c>
      <c r="N66" s="1" t="str">
        <f>'Vnos rezultatov'!M65</f>
        <v>x</v>
      </c>
      <c r="O66" s="1" t="str">
        <f>'Vnos rezultatov'!N65</f>
        <v>x</v>
      </c>
      <c r="P66" s="1" t="str">
        <f>'Vnos rezultatov'!O65</f>
        <v>x</v>
      </c>
      <c r="Q66" s="1" t="str">
        <f>'Vnos rezultatov'!P65</f>
        <v>x</v>
      </c>
      <c r="R66" s="1" t="str">
        <f>'Vnos rezultatov'!Q65</f>
        <v>x</v>
      </c>
      <c r="S66" s="1" t="str">
        <f>'Vnos rezultatov'!R65</f>
        <v>x</v>
      </c>
      <c r="T66" s="1" t="str">
        <f>'Vnos rezultatov'!S65</f>
        <v>x</v>
      </c>
      <c r="U66" s="1" t="str">
        <f>'Vnos rezultatov'!T65</f>
        <v>x</v>
      </c>
      <c r="V66" s="1" t="str">
        <f>'Vnos rezultatov'!U65</f>
        <v>x</v>
      </c>
      <c r="W66" s="1" t="str">
        <f>'Vnos rezultatov'!V65</f>
        <v>x</v>
      </c>
      <c r="X66" s="1" t="str">
        <f>'Vnos rezultatov'!W65</f>
        <v>x</v>
      </c>
      <c r="Y66" s="1" t="str">
        <f>'Vnos rezultatov'!X65</f>
        <v>x</v>
      </c>
      <c r="Z66" s="1" t="str">
        <f>'Vnos rezultatov'!Y65</f>
        <v>x</v>
      </c>
      <c r="AA66" s="65">
        <f t="shared" si="39"/>
        <v>0</v>
      </c>
      <c r="AB66" s="2"/>
      <c r="AC66" s="14">
        <f>'preračuni STB'!V472</f>
        <v>0</v>
      </c>
      <c r="AD66" s="15">
        <f>'preračuni STB'!V473</f>
        <v>0</v>
      </c>
      <c r="AE66" s="74">
        <f t="shared" si="28"/>
        <v>0</v>
      </c>
      <c r="AF66" s="74">
        <f t="shared" si="29"/>
        <v>6.5999999999999995E-6</v>
      </c>
      <c r="AG66" s="74">
        <f t="shared" si="30"/>
        <v>0</v>
      </c>
      <c r="AH66" s="74">
        <f t="shared" si="31"/>
        <v>0</v>
      </c>
      <c r="AI66" s="78">
        <f t="shared" si="32"/>
        <v>6.5999999999999995E-6</v>
      </c>
    </row>
    <row r="67" spans="1:35" ht="15.75">
      <c r="A67" s="7">
        <v>60</v>
      </c>
      <c r="B67" s="83">
        <f t="shared" si="34"/>
        <v>21</v>
      </c>
      <c r="C67" s="83">
        <f t="shared" si="35"/>
        <v>21</v>
      </c>
      <c r="D67" s="84">
        <f t="shared" si="36"/>
        <v>16</v>
      </c>
      <c r="E67" s="84">
        <f t="shared" si="37"/>
        <v>16</v>
      </c>
      <c r="F67" s="30">
        <f>'Vnos rezultatov'!B66</f>
        <v>0</v>
      </c>
      <c r="G67" s="60">
        <f>'Vnos rezultatov'!C66</f>
        <v>0</v>
      </c>
      <c r="H67" s="8">
        <f>'Vnos rezultatov'!E66</f>
        <v>10.8</v>
      </c>
      <c r="I67" s="1" t="str">
        <f>'Vnos rezultatov'!H66</f>
        <v>x</v>
      </c>
      <c r="J67" s="1" t="str">
        <f>'Vnos rezultatov'!I66</f>
        <v>x</v>
      </c>
      <c r="K67" s="1" t="str">
        <f>'Vnos rezultatov'!J66</f>
        <v>x</v>
      </c>
      <c r="L67" s="1" t="str">
        <f>'Vnos rezultatov'!K66</f>
        <v>x</v>
      </c>
      <c r="M67" s="1" t="str">
        <f>'Vnos rezultatov'!L66</f>
        <v>x</v>
      </c>
      <c r="N67" s="1" t="str">
        <f>'Vnos rezultatov'!M66</f>
        <v>x</v>
      </c>
      <c r="O67" s="1" t="str">
        <f>'Vnos rezultatov'!N66</f>
        <v>x</v>
      </c>
      <c r="P67" s="1" t="str">
        <f>'Vnos rezultatov'!O66</f>
        <v>x</v>
      </c>
      <c r="Q67" s="1" t="str">
        <f>'Vnos rezultatov'!P66</f>
        <v>x</v>
      </c>
      <c r="R67" s="1" t="str">
        <f>'Vnos rezultatov'!Q66</f>
        <v>x</v>
      </c>
      <c r="S67" s="1" t="str">
        <f>'Vnos rezultatov'!R66</f>
        <v>x</v>
      </c>
      <c r="T67" s="1" t="str">
        <f>'Vnos rezultatov'!S66</f>
        <v>x</v>
      </c>
      <c r="U67" s="1" t="str">
        <f>'Vnos rezultatov'!T66</f>
        <v>x</v>
      </c>
      <c r="V67" s="1" t="str">
        <f>'Vnos rezultatov'!U66</f>
        <v>x</v>
      </c>
      <c r="W67" s="1" t="str">
        <f>'Vnos rezultatov'!V66</f>
        <v>x</v>
      </c>
      <c r="X67" s="1" t="str">
        <f>'Vnos rezultatov'!W66</f>
        <v>x</v>
      </c>
      <c r="Y67" s="1" t="str">
        <f>'Vnos rezultatov'!X66</f>
        <v>x</v>
      </c>
      <c r="Z67" s="1" t="str">
        <f>'Vnos rezultatov'!Y66</f>
        <v>x</v>
      </c>
      <c r="AA67" s="65">
        <f t="shared" si="39"/>
        <v>0</v>
      </c>
      <c r="AB67" s="2"/>
      <c r="AC67" s="14">
        <f>'preračuni STB'!V480</f>
        <v>0</v>
      </c>
      <c r="AD67" s="15">
        <f>'preračuni STB'!V481</f>
        <v>0</v>
      </c>
      <c r="AE67" s="74">
        <f t="shared" si="28"/>
        <v>0</v>
      </c>
      <c r="AF67" s="74">
        <f t="shared" si="29"/>
        <v>6.6999999999999994E-6</v>
      </c>
      <c r="AG67" s="74">
        <f t="shared" si="30"/>
        <v>0</v>
      </c>
      <c r="AH67" s="74">
        <f t="shared" si="31"/>
        <v>0</v>
      </c>
      <c r="AI67" s="78">
        <f t="shared" si="32"/>
        <v>6.6999999999999994E-6</v>
      </c>
    </row>
    <row r="68" spans="1:35" ht="15.75">
      <c r="A68" s="7">
        <v>61</v>
      </c>
      <c r="B68" s="83">
        <f t="shared" si="34"/>
        <v>20</v>
      </c>
      <c r="C68" s="83">
        <f t="shared" si="35"/>
        <v>20</v>
      </c>
      <c r="D68" s="84">
        <f t="shared" si="36"/>
        <v>16</v>
      </c>
      <c r="E68" s="84">
        <f t="shared" si="37"/>
        <v>16</v>
      </c>
      <c r="F68" s="30">
        <f>'Vnos rezultatov'!B67</f>
        <v>0</v>
      </c>
      <c r="G68" s="60">
        <f>'Vnos rezultatov'!C67</f>
        <v>0</v>
      </c>
      <c r="H68" s="8">
        <f>'Vnos rezultatov'!E67</f>
        <v>10.8</v>
      </c>
      <c r="I68" s="1" t="str">
        <f>'Vnos rezultatov'!H67</f>
        <v>x</v>
      </c>
      <c r="J68" s="1" t="str">
        <f>'Vnos rezultatov'!I67</f>
        <v>x</v>
      </c>
      <c r="K68" s="1" t="str">
        <f>'Vnos rezultatov'!J67</f>
        <v>x</v>
      </c>
      <c r="L68" s="1" t="str">
        <f>'Vnos rezultatov'!K67</f>
        <v>x</v>
      </c>
      <c r="M68" s="1" t="str">
        <f>'Vnos rezultatov'!L67</f>
        <v>x</v>
      </c>
      <c r="N68" s="1" t="str">
        <f>'Vnos rezultatov'!M67</f>
        <v>x</v>
      </c>
      <c r="O68" s="1" t="str">
        <f>'Vnos rezultatov'!N67</f>
        <v>x</v>
      </c>
      <c r="P68" s="1" t="str">
        <f>'Vnos rezultatov'!O67</f>
        <v>x</v>
      </c>
      <c r="Q68" s="1" t="str">
        <f>'Vnos rezultatov'!P67</f>
        <v>x</v>
      </c>
      <c r="R68" s="1" t="str">
        <f>'Vnos rezultatov'!Q67</f>
        <v>x</v>
      </c>
      <c r="S68" s="1" t="str">
        <f>'Vnos rezultatov'!R67</f>
        <v>x</v>
      </c>
      <c r="T68" s="1" t="str">
        <f>'Vnos rezultatov'!S67</f>
        <v>x</v>
      </c>
      <c r="U68" s="1" t="str">
        <f>'Vnos rezultatov'!T67</f>
        <v>x</v>
      </c>
      <c r="V68" s="1" t="str">
        <f>'Vnos rezultatov'!U67</f>
        <v>x</v>
      </c>
      <c r="W68" s="1" t="str">
        <f>'Vnos rezultatov'!V67</f>
        <v>x</v>
      </c>
      <c r="X68" s="1" t="str">
        <f>'Vnos rezultatov'!W67</f>
        <v>x</v>
      </c>
      <c r="Y68" s="1" t="str">
        <f>'Vnos rezultatov'!X67</f>
        <v>x</v>
      </c>
      <c r="Z68" s="1" t="str">
        <f>'Vnos rezultatov'!Y67</f>
        <v>x</v>
      </c>
      <c r="AA68" s="65">
        <f t="shared" si="39"/>
        <v>0</v>
      </c>
      <c r="AB68" s="2"/>
      <c r="AC68" s="14">
        <f>'preračuni STB'!V488</f>
        <v>0</v>
      </c>
      <c r="AD68" s="15">
        <f>'preračuni STB'!V489</f>
        <v>0</v>
      </c>
      <c r="AE68" s="74">
        <f t="shared" si="28"/>
        <v>0</v>
      </c>
      <c r="AF68" s="74">
        <f t="shared" si="29"/>
        <v>6.7999999999999993E-6</v>
      </c>
      <c r="AG68" s="74">
        <f t="shared" si="30"/>
        <v>0</v>
      </c>
      <c r="AH68" s="74">
        <f t="shared" si="31"/>
        <v>0</v>
      </c>
      <c r="AI68" s="78">
        <f t="shared" si="32"/>
        <v>6.7999999999999993E-6</v>
      </c>
    </row>
    <row r="69" spans="1:35" ht="15.75">
      <c r="A69" s="7">
        <v>62</v>
      </c>
      <c r="B69" s="83">
        <f t="shared" si="34"/>
        <v>19</v>
      </c>
      <c r="C69" s="83">
        <f t="shared" si="35"/>
        <v>19</v>
      </c>
      <c r="D69" s="84">
        <f t="shared" si="36"/>
        <v>16</v>
      </c>
      <c r="E69" s="84">
        <f t="shared" si="37"/>
        <v>16</v>
      </c>
      <c r="F69" s="30">
        <f>'Vnos rezultatov'!B68</f>
        <v>0</v>
      </c>
      <c r="G69" s="60">
        <f>'Vnos rezultatov'!C68</f>
        <v>0</v>
      </c>
      <c r="H69" s="8">
        <f>'Vnos rezultatov'!E68</f>
        <v>10.8</v>
      </c>
      <c r="I69" s="1" t="str">
        <f>'Vnos rezultatov'!H68</f>
        <v>x</v>
      </c>
      <c r="J69" s="1" t="str">
        <f>'Vnos rezultatov'!I68</f>
        <v>x</v>
      </c>
      <c r="K69" s="1" t="str">
        <f>'Vnos rezultatov'!J68</f>
        <v>x</v>
      </c>
      <c r="L69" s="1" t="str">
        <f>'Vnos rezultatov'!K68</f>
        <v>x</v>
      </c>
      <c r="M69" s="1" t="str">
        <f>'Vnos rezultatov'!L68</f>
        <v>x</v>
      </c>
      <c r="N69" s="1" t="str">
        <f>'Vnos rezultatov'!M68</f>
        <v>x</v>
      </c>
      <c r="O69" s="1" t="str">
        <f>'Vnos rezultatov'!N68</f>
        <v>x</v>
      </c>
      <c r="P69" s="1" t="str">
        <f>'Vnos rezultatov'!O68</f>
        <v>x</v>
      </c>
      <c r="Q69" s="1" t="str">
        <f>'Vnos rezultatov'!P68</f>
        <v>x</v>
      </c>
      <c r="R69" s="1" t="str">
        <f>'Vnos rezultatov'!Q68</f>
        <v>x</v>
      </c>
      <c r="S69" s="1" t="str">
        <f>'Vnos rezultatov'!R68</f>
        <v>x</v>
      </c>
      <c r="T69" s="1" t="str">
        <f>'Vnos rezultatov'!S68</f>
        <v>x</v>
      </c>
      <c r="U69" s="1" t="str">
        <f>'Vnos rezultatov'!T68</f>
        <v>x</v>
      </c>
      <c r="V69" s="1" t="str">
        <f>'Vnos rezultatov'!U68</f>
        <v>x</v>
      </c>
      <c r="W69" s="1" t="str">
        <f>'Vnos rezultatov'!V68</f>
        <v>x</v>
      </c>
      <c r="X69" s="1" t="str">
        <f>'Vnos rezultatov'!W68</f>
        <v>x</v>
      </c>
      <c r="Y69" s="1" t="str">
        <f>'Vnos rezultatov'!X68</f>
        <v>x</v>
      </c>
      <c r="Z69" s="1" t="str">
        <f>'Vnos rezultatov'!Y68</f>
        <v>x</v>
      </c>
      <c r="AA69" s="65">
        <f t="shared" si="33"/>
        <v>0</v>
      </c>
      <c r="AB69" s="2"/>
      <c r="AC69" s="14">
        <f>'preračuni STB'!V496</f>
        <v>0</v>
      </c>
      <c r="AD69" s="15">
        <f>'preračuni STB'!V497</f>
        <v>0</v>
      </c>
      <c r="AE69" s="74">
        <f t="shared" si="28"/>
        <v>0</v>
      </c>
      <c r="AF69" s="74">
        <f t="shared" si="29"/>
        <v>6.9E-6</v>
      </c>
      <c r="AG69" s="74">
        <f t="shared" si="30"/>
        <v>0</v>
      </c>
      <c r="AH69" s="74">
        <f t="shared" si="31"/>
        <v>0</v>
      </c>
      <c r="AI69" s="78">
        <f t="shared" si="32"/>
        <v>6.9E-6</v>
      </c>
    </row>
    <row r="70" spans="1:35" ht="15.75">
      <c r="A70" s="7">
        <v>63</v>
      </c>
      <c r="B70" s="83">
        <f t="shared" si="34"/>
        <v>18</v>
      </c>
      <c r="C70" s="83">
        <f t="shared" si="35"/>
        <v>18</v>
      </c>
      <c r="D70" s="84">
        <f t="shared" si="36"/>
        <v>16</v>
      </c>
      <c r="E70" s="84">
        <f t="shared" si="37"/>
        <v>16</v>
      </c>
      <c r="F70" s="30">
        <f>'Vnos rezultatov'!B69</f>
        <v>0</v>
      </c>
      <c r="G70" s="60">
        <f>'Vnos rezultatov'!C69</f>
        <v>0</v>
      </c>
      <c r="H70" s="8">
        <f>'Vnos rezultatov'!E69</f>
        <v>10.8</v>
      </c>
      <c r="I70" s="1" t="str">
        <f>'Vnos rezultatov'!H69</f>
        <v>x</v>
      </c>
      <c r="J70" s="1" t="str">
        <f>'Vnos rezultatov'!I69</f>
        <v>x</v>
      </c>
      <c r="K70" s="1" t="str">
        <f>'Vnos rezultatov'!J69</f>
        <v>x</v>
      </c>
      <c r="L70" s="1" t="str">
        <f>'Vnos rezultatov'!K69</f>
        <v>x</v>
      </c>
      <c r="M70" s="1" t="str">
        <f>'Vnos rezultatov'!L69</f>
        <v>x</v>
      </c>
      <c r="N70" s="1" t="str">
        <f>'Vnos rezultatov'!M69</f>
        <v>x</v>
      </c>
      <c r="O70" s="1" t="str">
        <f>'Vnos rezultatov'!N69</f>
        <v>x</v>
      </c>
      <c r="P70" s="1" t="str">
        <f>'Vnos rezultatov'!O69</f>
        <v>x</v>
      </c>
      <c r="Q70" s="1" t="str">
        <f>'Vnos rezultatov'!P69</f>
        <v>x</v>
      </c>
      <c r="R70" s="1" t="str">
        <f>'Vnos rezultatov'!Q69</f>
        <v>x</v>
      </c>
      <c r="S70" s="1" t="str">
        <f>'Vnos rezultatov'!R69</f>
        <v>x</v>
      </c>
      <c r="T70" s="1" t="str">
        <f>'Vnos rezultatov'!S69</f>
        <v>x</v>
      </c>
      <c r="U70" s="1" t="str">
        <f>'Vnos rezultatov'!T69</f>
        <v>x</v>
      </c>
      <c r="V70" s="1" t="str">
        <f>'Vnos rezultatov'!U69</f>
        <v>x</v>
      </c>
      <c r="W70" s="1" t="str">
        <f>'Vnos rezultatov'!V69</f>
        <v>x</v>
      </c>
      <c r="X70" s="1" t="str">
        <f>'Vnos rezultatov'!W69</f>
        <v>x</v>
      </c>
      <c r="Y70" s="1" t="str">
        <f>'Vnos rezultatov'!X69</f>
        <v>x</v>
      </c>
      <c r="Z70" s="1" t="str">
        <f>'Vnos rezultatov'!Y69</f>
        <v>x</v>
      </c>
      <c r="AA70" s="65">
        <f t="shared" si="33"/>
        <v>0</v>
      </c>
      <c r="AB70" s="2"/>
      <c r="AC70" s="14">
        <f>'preračuni STB'!V504</f>
        <v>0</v>
      </c>
      <c r="AD70" s="15">
        <f>'preračuni STB'!V505</f>
        <v>0</v>
      </c>
      <c r="AE70" s="74">
        <f t="shared" si="28"/>
        <v>0</v>
      </c>
      <c r="AF70" s="74">
        <f t="shared" si="29"/>
        <v>6.9999999999999999E-6</v>
      </c>
      <c r="AG70" s="74">
        <f t="shared" si="30"/>
        <v>0</v>
      </c>
      <c r="AH70" s="74">
        <f t="shared" si="31"/>
        <v>0</v>
      </c>
      <c r="AI70" s="78">
        <f t="shared" si="32"/>
        <v>6.9999999999999999E-6</v>
      </c>
    </row>
    <row r="71" spans="1:35" ht="15.75">
      <c r="A71" s="7">
        <v>64</v>
      </c>
      <c r="B71" s="83">
        <f t="shared" si="34"/>
        <v>17</v>
      </c>
      <c r="C71" s="83">
        <f t="shared" si="35"/>
        <v>17</v>
      </c>
      <c r="D71" s="84">
        <f t="shared" si="36"/>
        <v>16</v>
      </c>
      <c r="E71" s="84">
        <f t="shared" si="37"/>
        <v>16</v>
      </c>
      <c r="F71" s="30">
        <f>'Vnos rezultatov'!B70</f>
        <v>0</v>
      </c>
      <c r="G71" s="60">
        <f>'Vnos rezultatov'!C70</f>
        <v>0</v>
      </c>
      <c r="H71" s="8">
        <f>'Vnos rezultatov'!E70</f>
        <v>10.8</v>
      </c>
      <c r="I71" s="1" t="str">
        <f>'Vnos rezultatov'!H70</f>
        <v>x</v>
      </c>
      <c r="J71" s="1" t="str">
        <f>'Vnos rezultatov'!I70</f>
        <v>x</v>
      </c>
      <c r="K71" s="1" t="str">
        <f>'Vnos rezultatov'!J70</f>
        <v>x</v>
      </c>
      <c r="L71" s="1" t="str">
        <f>'Vnos rezultatov'!K70</f>
        <v>x</v>
      </c>
      <c r="M71" s="1" t="str">
        <f>'Vnos rezultatov'!L70</f>
        <v>x</v>
      </c>
      <c r="N71" s="1" t="str">
        <f>'Vnos rezultatov'!M70</f>
        <v>x</v>
      </c>
      <c r="O71" s="1" t="str">
        <f>'Vnos rezultatov'!N70</f>
        <v>x</v>
      </c>
      <c r="P71" s="1" t="str">
        <f>'Vnos rezultatov'!O70</f>
        <v>x</v>
      </c>
      <c r="Q71" s="1" t="str">
        <f>'Vnos rezultatov'!P70</f>
        <v>x</v>
      </c>
      <c r="R71" s="1" t="str">
        <f>'Vnos rezultatov'!Q70</f>
        <v>x</v>
      </c>
      <c r="S71" s="1" t="str">
        <f>'Vnos rezultatov'!R70</f>
        <v>x</v>
      </c>
      <c r="T71" s="1" t="str">
        <f>'Vnos rezultatov'!S70</f>
        <v>x</v>
      </c>
      <c r="U71" s="1" t="str">
        <f>'Vnos rezultatov'!T70</f>
        <v>x</v>
      </c>
      <c r="V71" s="1" t="str">
        <f>'Vnos rezultatov'!U70</f>
        <v>x</v>
      </c>
      <c r="W71" s="1" t="str">
        <f>'Vnos rezultatov'!V70</f>
        <v>x</v>
      </c>
      <c r="X71" s="1" t="str">
        <f>'Vnos rezultatov'!W70</f>
        <v>x</v>
      </c>
      <c r="Y71" s="1" t="str">
        <f>'Vnos rezultatov'!X70</f>
        <v>x</v>
      </c>
      <c r="Z71" s="1" t="str">
        <f>'Vnos rezultatov'!Y70</f>
        <v>x</v>
      </c>
      <c r="AA71" s="65">
        <f t="shared" si="33"/>
        <v>0</v>
      </c>
      <c r="AB71" s="2"/>
      <c r="AC71" s="14">
        <f>'preračuni STB'!V512</f>
        <v>0</v>
      </c>
      <c r="AD71" s="15">
        <f>'preračuni STB'!V513</f>
        <v>0</v>
      </c>
      <c r="AE71" s="74">
        <f t="shared" si="28"/>
        <v>0</v>
      </c>
      <c r="AF71" s="74">
        <f t="shared" si="29"/>
        <v>7.0999999999999998E-6</v>
      </c>
      <c r="AG71" s="74">
        <f t="shared" si="30"/>
        <v>0</v>
      </c>
      <c r="AH71" s="74">
        <f t="shared" si="31"/>
        <v>0</v>
      </c>
      <c r="AI71" s="78">
        <f t="shared" si="32"/>
        <v>7.0999999999999998E-6</v>
      </c>
    </row>
    <row r="72" spans="1:35" ht="16.5" thickBot="1">
      <c r="A72" s="7">
        <v>65</v>
      </c>
      <c r="B72" s="83">
        <f t="shared" si="34"/>
        <v>16</v>
      </c>
      <c r="C72" s="83">
        <f t="shared" si="35"/>
        <v>16</v>
      </c>
      <c r="D72" s="84">
        <f t="shared" si="36"/>
        <v>16</v>
      </c>
      <c r="E72" s="84">
        <f t="shared" si="37"/>
        <v>16</v>
      </c>
      <c r="F72" s="10">
        <f>'Vnos rezultatov'!B71</f>
        <v>0</v>
      </c>
      <c r="G72" s="61">
        <f>'Vnos rezultatov'!C71</f>
        <v>0</v>
      </c>
      <c r="H72" s="9">
        <f>'Vnos rezultatov'!E71</f>
        <v>10.8</v>
      </c>
      <c r="I72" s="4" t="str">
        <f>'Vnos rezultatov'!H71</f>
        <v>x</v>
      </c>
      <c r="J72" s="4" t="str">
        <f>'Vnos rezultatov'!I71</f>
        <v>x</v>
      </c>
      <c r="K72" s="4" t="str">
        <f>'Vnos rezultatov'!J71</f>
        <v>x</v>
      </c>
      <c r="L72" s="4" t="str">
        <f>'Vnos rezultatov'!K71</f>
        <v>x</v>
      </c>
      <c r="M72" s="4" t="str">
        <f>'Vnos rezultatov'!L71</f>
        <v>x</v>
      </c>
      <c r="N72" s="4" t="str">
        <f>'Vnos rezultatov'!M71</f>
        <v>x</v>
      </c>
      <c r="O72" s="4" t="str">
        <f>'Vnos rezultatov'!N71</f>
        <v>x</v>
      </c>
      <c r="P72" s="4" t="str">
        <f>'Vnos rezultatov'!O71</f>
        <v>x</v>
      </c>
      <c r="Q72" s="4" t="str">
        <f>'Vnos rezultatov'!P71</f>
        <v>x</v>
      </c>
      <c r="R72" s="4" t="str">
        <f>'Vnos rezultatov'!Q71</f>
        <v>x</v>
      </c>
      <c r="S72" s="4" t="str">
        <f>'Vnos rezultatov'!R71</f>
        <v>x</v>
      </c>
      <c r="T72" s="4" t="str">
        <f>'Vnos rezultatov'!S71</f>
        <v>x</v>
      </c>
      <c r="U72" s="4" t="str">
        <f>'Vnos rezultatov'!T71</f>
        <v>x</v>
      </c>
      <c r="V72" s="4" t="str">
        <f>'Vnos rezultatov'!U71</f>
        <v>x</v>
      </c>
      <c r="W72" s="4" t="str">
        <f>'Vnos rezultatov'!V71</f>
        <v>x</v>
      </c>
      <c r="X72" s="4" t="str">
        <f>'Vnos rezultatov'!W71</f>
        <v>x</v>
      </c>
      <c r="Y72" s="4" t="str">
        <f>'Vnos rezultatov'!X71</f>
        <v>x</v>
      </c>
      <c r="Z72" s="4" t="str">
        <f>'Vnos rezultatov'!Y71</f>
        <v>x</v>
      </c>
      <c r="AA72" s="17">
        <f>SUM(I72:Z72)</f>
        <v>0</v>
      </c>
      <c r="AB72" s="2"/>
      <c r="AC72" s="14">
        <f>'preračuni STB'!V520</f>
        <v>0</v>
      </c>
      <c r="AD72" s="15">
        <f>'preračuni STB'!V521</f>
        <v>0</v>
      </c>
      <c r="AE72" s="74">
        <f t="shared" si="28"/>
        <v>0</v>
      </c>
      <c r="AF72" s="74">
        <f t="shared" si="29"/>
        <v>7.1999999999999997E-6</v>
      </c>
      <c r="AG72" s="74">
        <f t="shared" si="30"/>
        <v>0</v>
      </c>
      <c r="AH72" s="74">
        <f t="shared" si="31"/>
        <v>0</v>
      </c>
      <c r="AI72" s="78">
        <f t="shared" si="32"/>
        <v>7.1999999999999997E-6</v>
      </c>
    </row>
    <row r="73" spans="1:35" ht="15.75">
      <c r="H73" s="11" t="s">
        <v>1</v>
      </c>
      <c r="I73" s="12">
        <f>'Vnos rezultatov'!H72</f>
        <v>4</v>
      </c>
      <c r="J73" s="12">
        <f>'Vnos rezultatov'!I72</f>
        <v>3</v>
      </c>
      <c r="K73" s="12">
        <f>'Vnos rezultatov'!J72</f>
        <v>3</v>
      </c>
      <c r="L73" s="12">
        <f>'Vnos rezultatov'!K72</f>
        <v>4</v>
      </c>
      <c r="M73" s="12">
        <f>'Vnos rezultatov'!L72</f>
        <v>4</v>
      </c>
      <c r="N73" s="12">
        <f>'Vnos rezultatov'!M72</f>
        <v>4</v>
      </c>
      <c r="O73" s="12">
        <f>'Vnos rezultatov'!N72</f>
        <v>3</v>
      </c>
      <c r="P73" s="12">
        <f>'Vnos rezultatov'!O72</f>
        <v>4</v>
      </c>
      <c r="Q73" s="12">
        <f>'Vnos rezultatov'!P72</f>
        <v>3</v>
      </c>
      <c r="R73" s="12">
        <f>'Vnos rezultatov'!Q72</f>
        <v>4</v>
      </c>
      <c r="S73" s="12">
        <f>'Vnos rezultatov'!R72</f>
        <v>3</v>
      </c>
      <c r="T73" s="12">
        <f>'Vnos rezultatov'!S72</f>
        <v>3</v>
      </c>
      <c r="U73" s="12">
        <f>'Vnos rezultatov'!T72</f>
        <v>4</v>
      </c>
      <c r="V73" s="12">
        <f>'Vnos rezultatov'!U72</f>
        <v>4</v>
      </c>
      <c r="W73" s="12">
        <f>'Vnos rezultatov'!V72</f>
        <v>4</v>
      </c>
      <c r="X73" s="12">
        <f>'Vnos rezultatov'!W72</f>
        <v>3</v>
      </c>
      <c r="Y73" s="12">
        <f>'Vnos rezultatov'!X72</f>
        <v>4</v>
      </c>
      <c r="Z73" s="12">
        <f>'Vnos rezultatov'!Y72</f>
        <v>3</v>
      </c>
      <c r="AA73" s="18">
        <f>SUM(I73:Z73)</f>
        <v>64</v>
      </c>
      <c r="AB73" s="3"/>
      <c r="AC73" s="3"/>
      <c r="AD73" s="3"/>
    </row>
    <row r="74" spans="1:35" ht="15.75">
      <c r="H74" s="11" t="s">
        <v>20</v>
      </c>
      <c r="I74" s="12">
        <f>'Vnos rezultatov'!H73</f>
        <v>7</v>
      </c>
      <c r="J74" s="12">
        <f>'Vnos rezultatov'!I73</f>
        <v>15</v>
      </c>
      <c r="K74" s="12">
        <f>'Vnos rezultatov'!J73</f>
        <v>13</v>
      </c>
      <c r="L74" s="12">
        <f>'Vnos rezultatov'!K73</f>
        <v>9</v>
      </c>
      <c r="M74" s="12">
        <f>'Vnos rezultatov'!L73</f>
        <v>3</v>
      </c>
      <c r="N74" s="12">
        <f>'Vnos rezultatov'!M73</f>
        <v>5</v>
      </c>
      <c r="O74" s="12">
        <f>'Vnos rezultatov'!N73</f>
        <v>11</v>
      </c>
      <c r="P74" s="12">
        <f>'Vnos rezultatov'!O73</f>
        <v>1</v>
      </c>
      <c r="Q74" s="12">
        <f>'Vnos rezultatov'!P73</f>
        <v>17</v>
      </c>
      <c r="R74" s="12">
        <f>'Vnos rezultatov'!Q73</f>
        <v>8</v>
      </c>
      <c r="S74" s="12">
        <f>'Vnos rezultatov'!R73</f>
        <v>16</v>
      </c>
      <c r="T74" s="12">
        <f>'Vnos rezultatov'!S73</f>
        <v>14</v>
      </c>
      <c r="U74" s="12">
        <f>'Vnos rezultatov'!T73</f>
        <v>10</v>
      </c>
      <c r="V74" s="12">
        <f>'Vnos rezultatov'!U73</f>
        <v>4</v>
      </c>
      <c r="W74" s="12">
        <f>'Vnos rezultatov'!V73</f>
        <v>6</v>
      </c>
      <c r="X74" s="12">
        <f>'Vnos rezultatov'!W73</f>
        <v>12</v>
      </c>
      <c r="Y74" s="12">
        <f>'Vnos rezultatov'!X73</f>
        <v>2</v>
      </c>
      <c r="Z74" s="12">
        <f>'Vnos rezultatov'!Y73</f>
        <v>18</v>
      </c>
    </row>
  </sheetData>
  <sheetProtection algorithmName="SHA-512" hashValue="gIrnSgw5tHCLpM7SIiiZaPFtEwowD93eZGA20tCzdCK2CwKkxCDKvp6l0pXNPwQeqfmtLBDGl8bbiOFMTaihyQ==" saltValue="cV1Z9gYxfZFdsauTdMWO8w==" spinCount="100000" sheet="1" objects="1" scenarios="1"/>
  <mergeCells count="23">
    <mergeCell ref="I5:Z5"/>
    <mergeCell ref="F6:F7"/>
    <mergeCell ref="I6:I7"/>
    <mergeCell ref="J6:J7"/>
    <mergeCell ref="K6:K7"/>
    <mergeCell ref="L6:L7"/>
    <mergeCell ref="M6:M7"/>
    <mergeCell ref="N6:N7"/>
    <mergeCell ref="O6:O7"/>
    <mergeCell ref="P6:P7"/>
    <mergeCell ref="W6:W7"/>
    <mergeCell ref="X6:X7"/>
    <mergeCell ref="Y6:Y7"/>
    <mergeCell ref="Z6:Z7"/>
    <mergeCell ref="S6:S7"/>
    <mergeCell ref="T6:T7"/>
    <mergeCell ref="U6:U7"/>
    <mergeCell ref="V6:V7"/>
    <mergeCell ref="B6:B7"/>
    <mergeCell ref="C6:C7"/>
    <mergeCell ref="D6:D7"/>
    <mergeCell ref="Q6:Q7"/>
    <mergeCell ref="R6:R7"/>
  </mergeCells>
  <conditionalFormatting sqref="F6:H7">
    <cfRule type="cellIs" dxfId="1253" priority="276" operator="equal">
      <formula>0</formula>
    </cfRule>
  </conditionalFormatting>
  <conditionalFormatting sqref="AA6:AA7">
    <cfRule type="cellIs" dxfId="1252" priority="275" operator="equal">
      <formula>0</formula>
    </cfRule>
  </conditionalFormatting>
  <conditionalFormatting sqref="AD6:AD7">
    <cfRule type="cellIs" dxfId="1251" priority="274" operator="equal">
      <formula>0</formula>
    </cfRule>
  </conditionalFormatting>
  <conditionalFormatting sqref="AC6:AC7">
    <cfRule type="cellIs" dxfId="1250" priority="273" operator="equal">
      <formula>0</formula>
    </cfRule>
  </conditionalFormatting>
  <conditionalFormatting sqref="I69:I72 I8:I49">
    <cfRule type="containsText" dxfId="1249" priority="267" operator="containsText" text="x">
      <formula>NOT(ISERROR(SEARCH("x",I8)))</formula>
    </cfRule>
    <cfRule type="cellIs" dxfId="1248" priority="268" operator="equal">
      <formula>$I$73-2</formula>
    </cfRule>
    <cfRule type="cellIs" dxfId="1247" priority="269" operator="equal">
      <formula>$I$73-1</formula>
    </cfRule>
    <cfRule type="cellIs" priority="270" operator="equal">
      <formula>$I$73</formula>
    </cfRule>
    <cfRule type="cellIs" dxfId="1246" priority="271" operator="equal">
      <formula>$I$73+1</formula>
    </cfRule>
    <cfRule type="cellIs" dxfId="1245" priority="272" operator="greaterThan">
      <formula>$I$73+1</formula>
    </cfRule>
  </conditionalFormatting>
  <conditionalFormatting sqref="J69:J72 J8:J49">
    <cfRule type="containsText" dxfId="1244" priority="261" operator="containsText" text="x">
      <formula>NOT(ISERROR(SEARCH("x",J8)))</formula>
    </cfRule>
    <cfRule type="cellIs" dxfId="1243" priority="262" operator="greaterThan">
      <formula>$J$73+1</formula>
    </cfRule>
    <cfRule type="cellIs" dxfId="1242" priority="263" operator="equal">
      <formula>$J$73+1</formula>
    </cfRule>
    <cfRule type="cellIs" dxfId="1241" priority="264" operator="equal">
      <formula>$J$73-1</formula>
    </cfRule>
    <cfRule type="cellIs" dxfId="1240" priority="265" operator="equal">
      <formula>$J$73-2</formula>
    </cfRule>
    <cfRule type="cellIs" dxfId="1239" priority="266" operator="equal">
      <formula>$J$73</formula>
    </cfRule>
  </conditionalFormatting>
  <conditionalFormatting sqref="AD8:AD21 AD30 AD72">
    <cfRule type="cellIs" dxfId="1238" priority="260" operator="greaterThan">
      <formula>0</formula>
    </cfRule>
    <cfRule type="containsErrors" dxfId="1237" priority="277">
      <formula>ISERROR(AD8)</formula>
    </cfRule>
  </conditionalFormatting>
  <conditionalFormatting sqref="AC8:AC21 AC30 AC72">
    <cfRule type="containsErrors" dxfId="1236" priority="258">
      <formula>ISERROR(AC8)</formula>
    </cfRule>
    <cfRule type="cellIs" dxfId="1235" priority="259" operator="greaterThan">
      <formula>0</formula>
    </cfRule>
  </conditionalFormatting>
  <conditionalFormatting sqref="AD22:AD29">
    <cfRule type="cellIs" dxfId="1234" priority="256" operator="greaterThan">
      <formula>0</formula>
    </cfRule>
    <cfRule type="containsErrors" dxfId="1233" priority="257">
      <formula>ISERROR(AD22)</formula>
    </cfRule>
  </conditionalFormatting>
  <conditionalFormatting sqref="AC22:AC29">
    <cfRule type="containsErrors" dxfId="1232" priority="254">
      <formula>ISERROR(AC22)</formula>
    </cfRule>
    <cfRule type="cellIs" dxfId="1231" priority="255" operator="greaterThan">
      <formula>0</formula>
    </cfRule>
  </conditionalFormatting>
  <conditionalFormatting sqref="AD31:AD43">
    <cfRule type="cellIs" dxfId="1230" priority="252" operator="greaterThan">
      <formula>0</formula>
    </cfRule>
    <cfRule type="containsErrors" dxfId="1229" priority="253">
      <formula>ISERROR(AD31)</formula>
    </cfRule>
  </conditionalFormatting>
  <conditionalFormatting sqref="AC31:AC43">
    <cfRule type="containsErrors" dxfId="1228" priority="250">
      <formula>ISERROR(AC31)</formula>
    </cfRule>
    <cfRule type="cellIs" dxfId="1227" priority="251" operator="greaterThan">
      <formula>0</formula>
    </cfRule>
  </conditionalFormatting>
  <conditionalFormatting sqref="AD44:AD49 AD51:AD52 AD54:AD55 AD57">
    <cfRule type="cellIs" dxfId="1226" priority="248" operator="greaterThan">
      <formula>0</formula>
    </cfRule>
    <cfRule type="containsErrors" dxfId="1225" priority="249">
      <formula>ISERROR(AD44)</formula>
    </cfRule>
  </conditionalFormatting>
  <conditionalFormatting sqref="AC44:AC49">
    <cfRule type="containsErrors" dxfId="1224" priority="246">
      <formula>ISERROR(AC44)</formula>
    </cfRule>
    <cfRule type="cellIs" dxfId="1223" priority="247" operator="greaterThan">
      <formula>0</formula>
    </cfRule>
  </conditionalFormatting>
  <conditionalFormatting sqref="AD69">
    <cfRule type="cellIs" dxfId="1222" priority="244" operator="greaterThan">
      <formula>0</formula>
    </cfRule>
    <cfRule type="containsErrors" dxfId="1221" priority="245">
      <formula>ISERROR(AD69)</formula>
    </cfRule>
  </conditionalFormatting>
  <conditionalFormatting sqref="AC69">
    <cfRule type="containsErrors" dxfId="1220" priority="242">
      <formula>ISERROR(AC69)</formula>
    </cfRule>
    <cfRule type="cellIs" dxfId="1219" priority="243" operator="greaterThan">
      <formula>0</formula>
    </cfRule>
  </conditionalFormatting>
  <conditionalFormatting sqref="AD70:AD71">
    <cfRule type="cellIs" dxfId="1218" priority="240" operator="greaterThan">
      <formula>0</formula>
    </cfRule>
    <cfRule type="containsErrors" dxfId="1217" priority="241">
      <formula>ISERROR(AD70)</formula>
    </cfRule>
  </conditionalFormatting>
  <conditionalFormatting sqref="AC70:AC71">
    <cfRule type="containsErrors" dxfId="1216" priority="238">
      <formula>ISERROR(AC70)</formula>
    </cfRule>
    <cfRule type="cellIs" dxfId="1215" priority="239" operator="greaterThan">
      <formula>0</formula>
    </cfRule>
  </conditionalFormatting>
  <conditionalFormatting sqref="L69:L72 L8:L49">
    <cfRule type="containsText" dxfId="1214" priority="232" operator="containsText" text="x">
      <formula>NOT(ISERROR(SEARCH("x",L8)))</formula>
    </cfRule>
    <cfRule type="cellIs" dxfId="1213" priority="233" operator="equal">
      <formula>$L$73-2</formula>
    </cfRule>
    <cfRule type="cellIs" dxfId="1212" priority="234" operator="equal">
      <formula>$L$73-1</formula>
    </cfRule>
    <cfRule type="cellIs" priority="235" operator="equal">
      <formula>$L$73</formula>
    </cfRule>
    <cfRule type="cellIs" dxfId="1211" priority="236" operator="equal">
      <formula>$L$73+1</formula>
    </cfRule>
    <cfRule type="cellIs" dxfId="1210" priority="237" operator="greaterThan">
      <formula>$L$73+1</formula>
    </cfRule>
  </conditionalFormatting>
  <conditionalFormatting sqref="O69:O72 O8:O49">
    <cfRule type="containsText" dxfId="1209" priority="226" operator="containsText" text="x">
      <formula>NOT(ISERROR(SEARCH("x",O8)))</formula>
    </cfRule>
    <cfRule type="cellIs" dxfId="1208" priority="227" operator="equal">
      <formula>$O$73-2</formula>
    </cfRule>
    <cfRule type="cellIs" dxfId="1207" priority="228" operator="equal">
      <formula>$O$73-1</formula>
    </cfRule>
    <cfRule type="cellIs" priority="229" operator="equal">
      <formula>$O$73</formula>
    </cfRule>
    <cfRule type="cellIs" dxfId="1206" priority="230" operator="equal">
      <formula>$O$73+1</formula>
    </cfRule>
    <cfRule type="cellIs" dxfId="1205" priority="231" operator="greaterThan">
      <formula>$O$73+1</formula>
    </cfRule>
  </conditionalFormatting>
  <conditionalFormatting sqref="R69:R72 R8:R49">
    <cfRule type="containsText" dxfId="1204" priority="220" operator="containsText" text="x">
      <formula>NOT(ISERROR(SEARCH("x",R8)))</formula>
    </cfRule>
    <cfRule type="cellIs" dxfId="1203" priority="221" operator="equal">
      <formula>$R$73-2</formula>
    </cfRule>
    <cfRule type="cellIs" dxfId="1202" priority="222" operator="equal">
      <formula>$R$73-1</formula>
    </cfRule>
    <cfRule type="cellIs" priority="223" operator="equal">
      <formula>$R$73</formula>
    </cfRule>
    <cfRule type="cellIs" dxfId="1201" priority="224" operator="equal">
      <formula>$R$73+1</formula>
    </cfRule>
    <cfRule type="cellIs" dxfId="1200" priority="225" operator="greaterThan">
      <formula>$R$73+1</formula>
    </cfRule>
  </conditionalFormatting>
  <conditionalFormatting sqref="U69:U72 U8:U49">
    <cfRule type="containsText" dxfId="1199" priority="214" operator="containsText" text="x">
      <formula>NOT(ISERROR(SEARCH("x",U8)))</formula>
    </cfRule>
    <cfRule type="cellIs" dxfId="1198" priority="215" operator="equal">
      <formula>$U$73-2</formula>
    </cfRule>
    <cfRule type="cellIs" dxfId="1197" priority="216" operator="equal">
      <formula>$U$73-1</formula>
    </cfRule>
    <cfRule type="cellIs" priority="217" operator="equal">
      <formula>$U$73</formula>
    </cfRule>
    <cfRule type="cellIs" dxfId="1196" priority="218" operator="equal">
      <formula>$U$73+1</formula>
    </cfRule>
    <cfRule type="cellIs" dxfId="1195" priority="219" operator="greaterThan">
      <formula>$U$73+1</formula>
    </cfRule>
  </conditionalFormatting>
  <conditionalFormatting sqref="X69:X72 X8:X49">
    <cfRule type="containsText" dxfId="1194" priority="208" operator="containsText" text="x">
      <formula>NOT(ISERROR(SEARCH("x",X8)))</formula>
    </cfRule>
    <cfRule type="cellIs" dxfId="1193" priority="209" operator="equal">
      <formula>$X$73-2</formula>
    </cfRule>
    <cfRule type="cellIs" dxfId="1192" priority="210" operator="equal">
      <formula>$X$73-1</formula>
    </cfRule>
    <cfRule type="cellIs" priority="211" operator="equal">
      <formula>$X$73</formula>
    </cfRule>
    <cfRule type="cellIs" dxfId="1191" priority="212" operator="equal">
      <formula>$X$73+1</formula>
    </cfRule>
    <cfRule type="cellIs" dxfId="1190" priority="213" operator="greaterThan">
      <formula>$X$73+1</formula>
    </cfRule>
  </conditionalFormatting>
  <conditionalFormatting sqref="K69:K72 K8:K49">
    <cfRule type="containsText" dxfId="1189" priority="202" operator="containsText" text="x">
      <formula>NOT(ISERROR(SEARCH("x",K8)))</formula>
    </cfRule>
    <cfRule type="cellIs" dxfId="1188" priority="203" operator="greaterThan">
      <formula>$K$73+1</formula>
    </cfRule>
    <cfRule type="cellIs" dxfId="1187" priority="204" operator="equal">
      <formula>$K$73+1</formula>
    </cfRule>
    <cfRule type="cellIs" dxfId="1186" priority="205" operator="equal">
      <formula>$K$73-1</formula>
    </cfRule>
    <cfRule type="cellIs" dxfId="1185" priority="206" operator="equal">
      <formula>$K$73-2</formula>
    </cfRule>
    <cfRule type="cellIs" dxfId="1184" priority="207" operator="equal">
      <formula>$K$73</formula>
    </cfRule>
  </conditionalFormatting>
  <conditionalFormatting sqref="M69:M72 M8:M49">
    <cfRule type="containsText" dxfId="1183" priority="196" operator="containsText" text="x">
      <formula>NOT(ISERROR(SEARCH("x",M8)))</formula>
    </cfRule>
    <cfRule type="cellIs" dxfId="1182" priority="197" operator="greaterThan">
      <formula>$M$73+1</formula>
    </cfRule>
    <cfRule type="cellIs" dxfId="1181" priority="198" operator="equal">
      <formula>$M$73+1</formula>
    </cfRule>
    <cfRule type="cellIs" dxfId="1180" priority="199" operator="equal">
      <formula>$M$73-1</formula>
    </cfRule>
    <cfRule type="cellIs" dxfId="1179" priority="200" operator="equal">
      <formula>$M$73-2</formula>
    </cfRule>
    <cfRule type="cellIs" dxfId="1178" priority="201" operator="equal">
      <formula>$M$73</formula>
    </cfRule>
  </conditionalFormatting>
  <conditionalFormatting sqref="N69:N72 N8:N49">
    <cfRule type="containsText" dxfId="1177" priority="190" operator="containsText" text="x">
      <formula>NOT(ISERROR(SEARCH("x",N8)))</formula>
    </cfRule>
    <cfRule type="cellIs" dxfId="1176" priority="191" operator="greaterThan">
      <formula>$N$73+1</formula>
    </cfRule>
    <cfRule type="cellIs" dxfId="1175" priority="192" operator="equal">
      <formula>$N$73+1</formula>
    </cfRule>
    <cfRule type="cellIs" dxfId="1174" priority="193" operator="equal">
      <formula>$N$73-1</formula>
    </cfRule>
    <cfRule type="cellIs" dxfId="1173" priority="194" operator="equal">
      <formula>$N$73-2</formula>
    </cfRule>
    <cfRule type="cellIs" dxfId="1172" priority="195" operator="equal">
      <formula>$N$73</formula>
    </cfRule>
  </conditionalFormatting>
  <conditionalFormatting sqref="P69:P72 P8:P49">
    <cfRule type="containsText" dxfId="1171" priority="184" operator="containsText" text="x">
      <formula>NOT(ISERROR(SEARCH("x",P8)))</formula>
    </cfRule>
    <cfRule type="cellIs" dxfId="1170" priority="185" operator="greaterThan">
      <formula>$P$73+1</formula>
    </cfRule>
    <cfRule type="cellIs" dxfId="1169" priority="186" operator="equal">
      <formula>$P$73+1</formula>
    </cfRule>
    <cfRule type="cellIs" dxfId="1168" priority="187" operator="equal">
      <formula>$P$73-1</formula>
    </cfRule>
    <cfRule type="cellIs" dxfId="1167" priority="188" operator="equal">
      <formula>$P$73-2</formula>
    </cfRule>
    <cfRule type="cellIs" dxfId="1166" priority="189" operator="equal">
      <formula>$P$73</formula>
    </cfRule>
  </conditionalFormatting>
  <conditionalFormatting sqref="Q69:Q72 Q8:Q49">
    <cfRule type="containsText" dxfId="1165" priority="178" operator="containsText" text="x">
      <formula>NOT(ISERROR(SEARCH("x",Q8)))</formula>
    </cfRule>
    <cfRule type="cellIs" dxfId="1164" priority="179" operator="greaterThan">
      <formula>$Q$73+1</formula>
    </cfRule>
    <cfRule type="cellIs" dxfId="1163" priority="180" operator="equal">
      <formula>$Q$73+1</formula>
    </cfRule>
    <cfRule type="cellIs" dxfId="1162" priority="181" operator="equal">
      <formula>$Q$73-1</formula>
    </cfRule>
    <cfRule type="cellIs" dxfId="1161" priority="182" operator="equal">
      <formula>$Q$73-2</formula>
    </cfRule>
    <cfRule type="cellIs" dxfId="1160" priority="183" operator="equal">
      <formula>$Q$73</formula>
    </cfRule>
  </conditionalFormatting>
  <conditionalFormatting sqref="S69:S72 S8:S49">
    <cfRule type="containsText" dxfId="1159" priority="172" operator="containsText" text="x">
      <formula>NOT(ISERROR(SEARCH("x",S8)))</formula>
    </cfRule>
    <cfRule type="cellIs" dxfId="1158" priority="173" operator="greaterThan">
      <formula>$S$73+1</formula>
    </cfRule>
    <cfRule type="cellIs" dxfId="1157" priority="174" operator="equal">
      <formula>$S$73+1</formula>
    </cfRule>
    <cfRule type="cellIs" dxfId="1156" priority="175" operator="equal">
      <formula>$S$73-1</formula>
    </cfRule>
    <cfRule type="cellIs" dxfId="1155" priority="176" operator="equal">
      <formula>$S$73-2</formula>
    </cfRule>
    <cfRule type="cellIs" dxfId="1154" priority="177" operator="equal">
      <formula>$S$73</formula>
    </cfRule>
  </conditionalFormatting>
  <conditionalFormatting sqref="T69:T72 T8:T49">
    <cfRule type="containsText" dxfId="1153" priority="166" operator="containsText" text="x">
      <formula>NOT(ISERROR(SEARCH("x",T8)))</formula>
    </cfRule>
    <cfRule type="cellIs" dxfId="1152" priority="167" operator="greaterThan">
      <formula>$T$73+1</formula>
    </cfRule>
    <cfRule type="cellIs" dxfId="1151" priority="168" operator="equal">
      <formula>$T$73+1</formula>
    </cfRule>
    <cfRule type="cellIs" dxfId="1150" priority="169" operator="equal">
      <formula>$T$73-1</formula>
    </cfRule>
    <cfRule type="cellIs" dxfId="1149" priority="170" operator="equal">
      <formula>$T$73-2</formula>
    </cfRule>
    <cfRule type="cellIs" dxfId="1148" priority="171" operator="equal">
      <formula>$T$73</formula>
    </cfRule>
  </conditionalFormatting>
  <conditionalFormatting sqref="V69:V72 V8:V49">
    <cfRule type="containsText" dxfId="1147" priority="160" operator="containsText" text="x">
      <formula>NOT(ISERROR(SEARCH("x",V8)))</formula>
    </cfRule>
    <cfRule type="cellIs" dxfId="1146" priority="161" operator="greaterThan">
      <formula>$V$73+1</formula>
    </cfRule>
    <cfRule type="cellIs" dxfId="1145" priority="162" operator="equal">
      <formula>$V$73+1</formula>
    </cfRule>
    <cfRule type="cellIs" dxfId="1144" priority="163" operator="equal">
      <formula>$V$73-1</formula>
    </cfRule>
    <cfRule type="cellIs" dxfId="1143" priority="164" operator="equal">
      <formula>$V$73-2</formula>
    </cfRule>
    <cfRule type="cellIs" dxfId="1142" priority="165" operator="equal">
      <formula>$V$73</formula>
    </cfRule>
  </conditionalFormatting>
  <conditionalFormatting sqref="W69:W72 W8:W49">
    <cfRule type="containsText" dxfId="1141" priority="154" operator="containsText" text="x">
      <formula>NOT(ISERROR(SEARCH("x",W8)))</formula>
    </cfRule>
    <cfRule type="cellIs" dxfId="1140" priority="155" operator="greaterThan">
      <formula>$W$73+1</formula>
    </cfRule>
    <cfRule type="cellIs" dxfId="1139" priority="156" operator="equal">
      <formula>$W$73+1</formula>
    </cfRule>
    <cfRule type="cellIs" dxfId="1138" priority="157" operator="equal">
      <formula>$W$73-1</formula>
    </cfRule>
    <cfRule type="cellIs" dxfId="1137" priority="158" operator="equal">
      <formula>$W$73-2</formula>
    </cfRule>
    <cfRule type="cellIs" dxfId="1136" priority="159" operator="equal">
      <formula>$W$73</formula>
    </cfRule>
  </conditionalFormatting>
  <conditionalFormatting sqref="Y69:Y72 Y8:Y49">
    <cfRule type="containsText" dxfId="1135" priority="148" operator="containsText" text="x">
      <formula>NOT(ISERROR(SEARCH("x",Y8)))</formula>
    </cfRule>
    <cfRule type="cellIs" dxfId="1134" priority="149" operator="greaterThan">
      <formula>$Y$73+1</formula>
    </cfRule>
    <cfRule type="cellIs" dxfId="1133" priority="150" operator="equal">
      <formula>$Y$73+1</formula>
    </cfRule>
    <cfRule type="cellIs" dxfId="1132" priority="151" operator="equal">
      <formula>$Y$73-1</formula>
    </cfRule>
    <cfRule type="cellIs" dxfId="1131" priority="152" operator="equal">
      <formula>$Y$73-2</formula>
    </cfRule>
    <cfRule type="cellIs" dxfId="1130" priority="153" operator="equal">
      <formula>$Y$73</formula>
    </cfRule>
  </conditionalFormatting>
  <conditionalFormatting sqref="Z69:Z72 Z8:Z49">
    <cfRule type="containsText" dxfId="1129" priority="142" operator="containsText" text="x">
      <formula>NOT(ISERROR(SEARCH("x",Z8)))</formula>
    </cfRule>
    <cfRule type="cellIs" dxfId="1128" priority="143" operator="greaterThan">
      <formula>$Z$73+1</formula>
    </cfRule>
    <cfRule type="cellIs" dxfId="1127" priority="144" operator="equal">
      <formula>$Z$73+1</formula>
    </cfRule>
    <cfRule type="cellIs" dxfId="1126" priority="145" operator="equal">
      <formula>$Z$73-1</formula>
    </cfRule>
    <cfRule type="cellIs" dxfId="1125" priority="146" operator="equal">
      <formula>$Z$73-2</formula>
    </cfRule>
    <cfRule type="cellIs" dxfId="1124" priority="147" operator="equal">
      <formula>$Z$73</formula>
    </cfRule>
  </conditionalFormatting>
  <conditionalFormatting sqref="F69:F72 F8:F49">
    <cfRule type="cellIs" dxfId="1123" priority="141" operator="equal">
      <formula>0</formula>
    </cfRule>
  </conditionalFormatting>
  <conditionalFormatting sqref="H69:H72 H8:H49">
    <cfRule type="cellIs" dxfId="1122" priority="134" operator="equal">
      <formula>-1</formula>
    </cfRule>
    <cfRule type="cellIs" dxfId="1121" priority="138" operator="equal">
      <formula>1</formula>
    </cfRule>
    <cfRule type="cellIs" dxfId="1120" priority="140" operator="equal">
      <formula>-5</formula>
    </cfRule>
  </conditionalFormatting>
  <conditionalFormatting sqref="G69:G72 G8:G47">
    <cfRule type="cellIs" dxfId="1119" priority="139" operator="equal">
      <formula>0</formula>
    </cfRule>
  </conditionalFormatting>
  <conditionalFormatting sqref="AA69:AA72 AA8:AA49">
    <cfRule type="cellIs" dxfId="1118" priority="137" operator="equal">
      <formula>0</formula>
    </cfRule>
  </conditionalFormatting>
  <conditionalFormatting sqref="AC8:AC49 AC69:AC72">
    <cfRule type="cellIs" dxfId="1117" priority="136" operator="equal">
      <formula>0</formula>
    </cfRule>
  </conditionalFormatting>
  <conditionalFormatting sqref="AD8:AD49 AD69:AD72 AD51:AD52 AD54:AD55 AD57">
    <cfRule type="cellIs" dxfId="1116" priority="135" operator="equal">
      <formula>0</formula>
    </cfRule>
  </conditionalFormatting>
  <conditionalFormatting sqref="I50:I68">
    <cfRule type="containsText" dxfId="1115" priority="128" operator="containsText" text="x">
      <formula>NOT(ISERROR(SEARCH("x",I50)))</formula>
    </cfRule>
    <cfRule type="cellIs" dxfId="1114" priority="129" operator="equal">
      <formula>$I$73-2</formula>
    </cfRule>
    <cfRule type="cellIs" dxfId="1113" priority="130" operator="equal">
      <formula>$I$73-1</formula>
    </cfRule>
    <cfRule type="cellIs" priority="131" operator="equal">
      <formula>$I$73</formula>
    </cfRule>
    <cfRule type="cellIs" dxfId="1112" priority="132" operator="equal">
      <formula>$I$73+1</formula>
    </cfRule>
    <cfRule type="cellIs" dxfId="1111" priority="133" operator="greaterThan">
      <formula>$I$73+1</formula>
    </cfRule>
  </conditionalFormatting>
  <conditionalFormatting sqref="J50:J68">
    <cfRule type="containsText" dxfId="1110" priority="122" operator="containsText" text="x">
      <formula>NOT(ISERROR(SEARCH("x",J50)))</formula>
    </cfRule>
    <cfRule type="cellIs" dxfId="1109" priority="123" operator="greaterThan">
      <formula>$J$73+1</formula>
    </cfRule>
    <cfRule type="cellIs" dxfId="1108" priority="124" operator="equal">
      <formula>$J$73+1</formula>
    </cfRule>
    <cfRule type="cellIs" dxfId="1107" priority="125" operator="equal">
      <formula>$J$73-1</formula>
    </cfRule>
    <cfRule type="cellIs" dxfId="1106" priority="126" operator="equal">
      <formula>$J$73-2</formula>
    </cfRule>
    <cfRule type="cellIs" dxfId="1105" priority="127" operator="equal">
      <formula>$J$73</formula>
    </cfRule>
  </conditionalFormatting>
  <conditionalFormatting sqref="AC52">
    <cfRule type="containsErrors" dxfId="1104" priority="120">
      <formula>ISERROR(AC52)</formula>
    </cfRule>
    <cfRule type="cellIs" dxfId="1103" priority="121" operator="greaterThan">
      <formula>0</formula>
    </cfRule>
  </conditionalFormatting>
  <conditionalFormatting sqref="AD50 AD53 AD56">
    <cfRule type="cellIs" dxfId="1102" priority="118" operator="greaterThan">
      <formula>0</formula>
    </cfRule>
    <cfRule type="containsErrors" dxfId="1101" priority="119">
      <formula>ISERROR(AD50)</formula>
    </cfRule>
  </conditionalFormatting>
  <conditionalFormatting sqref="AC50:AC51">
    <cfRule type="containsErrors" dxfId="1100" priority="116">
      <formula>ISERROR(AC50)</formula>
    </cfRule>
    <cfRule type="cellIs" dxfId="1099" priority="117" operator="greaterThan">
      <formula>0</formula>
    </cfRule>
  </conditionalFormatting>
  <conditionalFormatting sqref="AD58:AD68">
    <cfRule type="cellIs" dxfId="1098" priority="114" operator="greaterThan">
      <formula>0</formula>
    </cfRule>
    <cfRule type="containsErrors" dxfId="1097" priority="115">
      <formula>ISERROR(AD58)</formula>
    </cfRule>
  </conditionalFormatting>
  <conditionalFormatting sqref="AC53:AC68">
    <cfRule type="containsErrors" dxfId="1096" priority="112">
      <formula>ISERROR(AC53)</formula>
    </cfRule>
    <cfRule type="cellIs" dxfId="1095" priority="113" operator="greaterThan">
      <formula>0</formula>
    </cfRule>
  </conditionalFormatting>
  <conditionalFormatting sqref="L50:L68">
    <cfRule type="containsText" dxfId="1094" priority="106" operator="containsText" text="x">
      <formula>NOT(ISERROR(SEARCH("x",L50)))</formula>
    </cfRule>
    <cfRule type="cellIs" dxfId="1093" priority="107" operator="equal">
      <formula>$L$73-2</formula>
    </cfRule>
    <cfRule type="cellIs" dxfId="1092" priority="108" operator="equal">
      <formula>$L$73-1</formula>
    </cfRule>
    <cfRule type="cellIs" priority="109" operator="equal">
      <formula>$L$73</formula>
    </cfRule>
    <cfRule type="cellIs" dxfId="1091" priority="110" operator="equal">
      <formula>$L$73+1</formula>
    </cfRule>
    <cfRule type="cellIs" dxfId="1090" priority="111" operator="greaterThan">
      <formula>$L$73+1</formula>
    </cfRule>
  </conditionalFormatting>
  <conditionalFormatting sqref="O50:O68">
    <cfRule type="containsText" dxfId="1089" priority="100" operator="containsText" text="x">
      <formula>NOT(ISERROR(SEARCH("x",O50)))</formula>
    </cfRule>
    <cfRule type="cellIs" dxfId="1088" priority="101" operator="equal">
      <formula>$O$73-2</formula>
    </cfRule>
    <cfRule type="cellIs" dxfId="1087" priority="102" operator="equal">
      <formula>$O$73-1</formula>
    </cfRule>
    <cfRule type="cellIs" priority="103" operator="equal">
      <formula>$O$73</formula>
    </cfRule>
    <cfRule type="cellIs" dxfId="1086" priority="104" operator="equal">
      <formula>$O$73+1</formula>
    </cfRule>
    <cfRule type="cellIs" dxfId="1085" priority="105" operator="greaterThan">
      <formula>$O$73+1</formula>
    </cfRule>
  </conditionalFormatting>
  <conditionalFormatting sqref="R50:R68">
    <cfRule type="containsText" dxfId="1084" priority="94" operator="containsText" text="x">
      <formula>NOT(ISERROR(SEARCH("x",R50)))</formula>
    </cfRule>
    <cfRule type="cellIs" dxfId="1083" priority="95" operator="equal">
      <formula>$R$73-2</formula>
    </cfRule>
    <cfRule type="cellIs" dxfId="1082" priority="96" operator="equal">
      <formula>$R$73-1</formula>
    </cfRule>
    <cfRule type="cellIs" priority="97" operator="equal">
      <formula>$R$73</formula>
    </cfRule>
    <cfRule type="cellIs" dxfId="1081" priority="98" operator="equal">
      <formula>$R$73+1</formula>
    </cfRule>
    <cfRule type="cellIs" dxfId="1080" priority="99" operator="greaterThan">
      <formula>$R$73+1</formula>
    </cfRule>
  </conditionalFormatting>
  <conditionalFormatting sqref="U50:U68">
    <cfRule type="containsText" dxfId="1079" priority="88" operator="containsText" text="x">
      <formula>NOT(ISERROR(SEARCH("x",U50)))</formula>
    </cfRule>
    <cfRule type="cellIs" dxfId="1078" priority="89" operator="equal">
      <formula>$U$73-2</formula>
    </cfRule>
    <cfRule type="cellIs" dxfId="1077" priority="90" operator="equal">
      <formula>$U$73-1</formula>
    </cfRule>
    <cfRule type="cellIs" priority="91" operator="equal">
      <formula>$U$73</formula>
    </cfRule>
    <cfRule type="cellIs" dxfId="1076" priority="92" operator="equal">
      <formula>$U$73+1</formula>
    </cfRule>
    <cfRule type="cellIs" dxfId="1075" priority="93" operator="greaterThan">
      <formula>$U$73+1</formula>
    </cfRule>
  </conditionalFormatting>
  <conditionalFormatting sqref="X50:X68">
    <cfRule type="containsText" dxfId="1074" priority="82" operator="containsText" text="x">
      <formula>NOT(ISERROR(SEARCH("x",X50)))</formula>
    </cfRule>
    <cfRule type="cellIs" dxfId="1073" priority="83" operator="equal">
      <formula>$X$73-2</formula>
    </cfRule>
    <cfRule type="cellIs" dxfId="1072" priority="84" operator="equal">
      <formula>$X$73-1</formula>
    </cfRule>
    <cfRule type="cellIs" priority="85" operator="equal">
      <formula>$X$73</formula>
    </cfRule>
    <cfRule type="cellIs" dxfId="1071" priority="86" operator="equal">
      <formula>$X$73+1</formula>
    </cfRule>
    <cfRule type="cellIs" dxfId="1070" priority="87" operator="greaterThan">
      <formula>$X$73+1</formula>
    </cfRule>
  </conditionalFormatting>
  <conditionalFormatting sqref="K50:K68">
    <cfRule type="containsText" dxfId="1069" priority="76" operator="containsText" text="x">
      <formula>NOT(ISERROR(SEARCH("x",K50)))</formula>
    </cfRule>
    <cfRule type="cellIs" dxfId="1068" priority="77" operator="greaterThan">
      <formula>$K$73+1</formula>
    </cfRule>
    <cfRule type="cellIs" dxfId="1067" priority="78" operator="equal">
      <formula>$K$73+1</formula>
    </cfRule>
    <cfRule type="cellIs" dxfId="1066" priority="79" operator="equal">
      <formula>$K$73-1</formula>
    </cfRule>
    <cfRule type="cellIs" dxfId="1065" priority="80" operator="equal">
      <formula>$K$73-2</formula>
    </cfRule>
    <cfRule type="cellIs" dxfId="1064" priority="81" operator="equal">
      <formula>$K$73</formula>
    </cfRule>
  </conditionalFormatting>
  <conditionalFormatting sqref="M50:M68">
    <cfRule type="containsText" dxfId="1063" priority="70" operator="containsText" text="x">
      <formula>NOT(ISERROR(SEARCH("x",M50)))</formula>
    </cfRule>
    <cfRule type="cellIs" dxfId="1062" priority="71" operator="greaterThan">
      <formula>$M$73+1</formula>
    </cfRule>
    <cfRule type="cellIs" dxfId="1061" priority="72" operator="equal">
      <formula>$M$73+1</formula>
    </cfRule>
    <cfRule type="cellIs" dxfId="1060" priority="73" operator="equal">
      <formula>$M$73-1</formula>
    </cfRule>
    <cfRule type="cellIs" dxfId="1059" priority="74" operator="equal">
      <formula>$M$73-2</formula>
    </cfRule>
    <cfRule type="cellIs" dxfId="1058" priority="75" operator="equal">
      <formula>$M$73</formula>
    </cfRule>
  </conditionalFormatting>
  <conditionalFormatting sqref="N50:N68">
    <cfRule type="containsText" dxfId="1057" priority="64" operator="containsText" text="x">
      <formula>NOT(ISERROR(SEARCH("x",N50)))</formula>
    </cfRule>
    <cfRule type="cellIs" dxfId="1056" priority="65" operator="greaterThan">
      <formula>$N$73+1</formula>
    </cfRule>
    <cfRule type="cellIs" dxfId="1055" priority="66" operator="equal">
      <formula>$N$73+1</formula>
    </cfRule>
    <cfRule type="cellIs" dxfId="1054" priority="67" operator="equal">
      <formula>$N$73-1</formula>
    </cfRule>
    <cfRule type="cellIs" dxfId="1053" priority="68" operator="equal">
      <formula>$N$73-2</formula>
    </cfRule>
    <cfRule type="cellIs" dxfId="1052" priority="69" operator="equal">
      <formula>$N$73</formula>
    </cfRule>
  </conditionalFormatting>
  <conditionalFormatting sqref="P50:P68">
    <cfRule type="containsText" dxfId="1051" priority="58" operator="containsText" text="x">
      <formula>NOT(ISERROR(SEARCH("x",P50)))</formula>
    </cfRule>
    <cfRule type="cellIs" dxfId="1050" priority="59" operator="greaterThan">
      <formula>$P$73+1</formula>
    </cfRule>
    <cfRule type="cellIs" dxfId="1049" priority="60" operator="equal">
      <formula>$P$73+1</formula>
    </cfRule>
    <cfRule type="cellIs" dxfId="1048" priority="61" operator="equal">
      <formula>$P$73-1</formula>
    </cfRule>
    <cfRule type="cellIs" dxfId="1047" priority="62" operator="equal">
      <formula>$P$73-2</formula>
    </cfRule>
    <cfRule type="cellIs" dxfId="1046" priority="63" operator="equal">
      <formula>$P$73</formula>
    </cfRule>
  </conditionalFormatting>
  <conditionalFormatting sqref="Q50:Q68">
    <cfRule type="containsText" dxfId="1045" priority="52" operator="containsText" text="x">
      <formula>NOT(ISERROR(SEARCH("x",Q50)))</formula>
    </cfRule>
    <cfRule type="cellIs" dxfId="1044" priority="53" operator="greaterThan">
      <formula>$Q$73+1</formula>
    </cfRule>
    <cfRule type="cellIs" dxfId="1043" priority="54" operator="equal">
      <formula>$Q$73+1</formula>
    </cfRule>
    <cfRule type="cellIs" dxfId="1042" priority="55" operator="equal">
      <formula>$Q$73-1</formula>
    </cfRule>
    <cfRule type="cellIs" dxfId="1041" priority="56" operator="equal">
      <formula>$Q$73-2</formula>
    </cfRule>
    <cfRule type="cellIs" dxfId="1040" priority="57" operator="equal">
      <formula>$Q$73</formula>
    </cfRule>
  </conditionalFormatting>
  <conditionalFormatting sqref="S50:S68">
    <cfRule type="containsText" dxfId="1039" priority="46" operator="containsText" text="x">
      <formula>NOT(ISERROR(SEARCH("x",S50)))</formula>
    </cfRule>
    <cfRule type="cellIs" dxfId="1038" priority="47" operator="greaterThan">
      <formula>$S$73+1</formula>
    </cfRule>
    <cfRule type="cellIs" dxfId="1037" priority="48" operator="equal">
      <formula>$S$73+1</formula>
    </cfRule>
    <cfRule type="cellIs" dxfId="1036" priority="49" operator="equal">
      <formula>$S$73-1</formula>
    </cfRule>
    <cfRule type="cellIs" dxfId="1035" priority="50" operator="equal">
      <formula>$S$73-2</formula>
    </cfRule>
    <cfRule type="cellIs" dxfId="1034" priority="51" operator="equal">
      <formula>$S$73</formula>
    </cfRule>
  </conditionalFormatting>
  <conditionalFormatting sqref="T50:T68">
    <cfRule type="containsText" dxfId="1033" priority="40" operator="containsText" text="x">
      <formula>NOT(ISERROR(SEARCH("x",T50)))</formula>
    </cfRule>
    <cfRule type="cellIs" dxfId="1032" priority="41" operator="greaterThan">
      <formula>$T$73+1</formula>
    </cfRule>
    <cfRule type="cellIs" dxfId="1031" priority="42" operator="equal">
      <formula>$T$73+1</formula>
    </cfRule>
    <cfRule type="cellIs" dxfId="1030" priority="43" operator="equal">
      <formula>$T$73-1</formula>
    </cfRule>
    <cfRule type="cellIs" dxfId="1029" priority="44" operator="equal">
      <formula>$T$73-2</formula>
    </cfRule>
    <cfRule type="cellIs" dxfId="1028" priority="45" operator="equal">
      <formula>$T$73</formula>
    </cfRule>
  </conditionalFormatting>
  <conditionalFormatting sqref="V50:V68">
    <cfRule type="containsText" dxfId="1027" priority="34" operator="containsText" text="x">
      <formula>NOT(ISERROR(SEARCH("x",V50)))</formula>
    </cfRule>
    <cfRule type="cellIs" dxfId="1026" priority="35" operator="greaterThan">
      <formula>$V$73+1</formula>
    </cfRule>
    <cfRule type="cellIs" dxfId="1025" priority="36" operator="equal">
      <formula>$V$73+1</formula>
    </cfRule>
    <cfRule type="cellIs" dxfId="1024" priority="37" operator="equal">
      <formula>$V$73-1</formula>
    </cfRule>
    <cfRule type="cellIs" dxfId="1023" priority="38" operator="equal">
      <formula>$V$73-2</formula>
    </cfRule>
    <cfRule type="cellIs" dxfId="1022" priority="39" operator="equal">
      <formula>$V$73</formula>
    </cfRule>
  </conditionalFormatting>
  <conditionalFormatting sqref="W50:W68">
    <cfRule type="containsText" dxfId="1021" priority="28" operator="containsText" text="x">
      <formula>NOT(ISERROR(SEARCH("x",W50)))</formula>
    </cfRule>
    <cfRule type="cellIs" dxfId="1020" priority="29" operator="greaterThan">
      <formula>$W$73+1</formula>
    </cfRule>
    <cfRule type="cellIs" dxfId="1019" priority="30" operator="equal">
      <formula>$W$73+1</formula>
    </cfRule>
    <cfRule type="cellIs" dxfId="1018" priority="31" operator="equal">
      <formula>$W$73-1</formula>
    </cfRule>
    <cfRule type="cellIs" dxfId="1017" priority="32" operator="equal">
      <formula>$W$73-2</formula>
    </cfRule>
    <cfRule type="cellIs" dxfId="1016" priority="33" operator="equal">
      <formula>$W$73</formula>
    </cfRule>
  </conditionalFormatting>
  <conditionalFormatting sqref="Y50:Y68">
    <cfRule type="containsText" dxfId="1015" priority="22" operator="containsText" text="x">
      <formula>NOT(ISERROR(SEARCH("x",Y50)))</formula>
    </cfRule>
    <cfRule type="cellIs" dxfId="1014" priority="23" operator="greaterThan">
      <formula>$Y$73+1</formula>
    </cfRule>
    <cfRule type="cellIs" dxfId="1013" priority="24" operator="equal">
      <formula>$Y$73+1</formula>
    </cfRule>
    <cfRule type="cellIs" dxfId="1012" priority="25" operator="equal">
      <formula>$Y$73-1</formula>
    </cfRule>
    <cfRule type="cellIs" dxfId="1011" priority="26" operator="equal">
      <formula>$Y$73-2</formula>
    </cfRule>
    <cfRule type="cellIs" dxfId="1010" priority="27" operator="equal">
      <formula>$Y$73</formula>
    </cfRule>
  </conditionalFormatting>
  <conditionalFormatting sqref="Z50:Z68">
    <cfRule type="containsText" dxfId="1009" priority="16" operator="containsText" text="x">
      <formula>NOT(ISERROR(SEARCH("x",Z50)))</formula>
    </cfRule>
    <cfRule type="cellIs" dxfId="1008" priority="17" operator="greaterThan">
      <formula>$Z$73+1</formula>
    </cfRule>
    <cfRule type="cellIs" dxfId="1007" priority="18" operator="equal">
      <formula>$Z$73+1</formula>
    </cfRule>
    <cfRule type="cellIs" dxfId="1006" priority="19" operator="equal">
      <formula>$Z$73-1</formula>
    </cfRule>
    <cfRule type="cellIs" dxfId="1005" priority="20" operator="equal">
      <formula>$Z$73-2</formula>
    </cfRule>
    <cfRule type="cellIs" dxfId="1004" priority="21" operator="equal">
      <formula>$Z$73</formula>
    </cfRule>
  </conditionalFormatting>
  <conditionalFormatting sqref="F50:F68">
    <cfRule type="cellIs" dxfId="1003" priority="15" operator="equal">
      <formula>0</formula>
    </cfRule>
  </conditionalFormatting>
  <conditionalFormatting sqref="H50:H68">
    <cfRule type="cellIs" dxfId="1002" priority="8" operator="equal">
      <formula>-1</formula>
    </cfRule>
    <cfRule type="cellIs" dxfId="1001" priority="12" operator="equal">
      <formula>1</formula>
    </cfRule>
    <cfRule type="cellIs" dxfId="1000" priority="14" operator="equal">
      <formula>-5</formula>
    </cfRule>
  </conditionalFormatting>
  <conditionalFormatting sqref="G48:G68">
    <cfRule type="cellIs" dxfId="999" priority="13" operator="equal">
      <formula>0</formula>
    </cfRule>
  </conditionalFormatting>
  <conditionalFormatting sqref="AA50:AA68">
    <cfRule type="cellIs" dxfId="998" priority="11" operator="equal">
      <formula>0</formula>
    </cfRule>
  </conditionalFormatting>
  <conditionalFormatting sqref="AC50:AC68">
    <cfRule type="cellIs" dxfId="997" priority="10" operator="equal">
      <formula>0</formula>
    </cfRule>
  </conditionalFormatting>
  <conditionalFormatting sqref="AD50 AD58:AD68 AD53 AD56">
    <cfRule type="cellIs" dxfId="996" priority="9" operator="equal">
      <formula>0</formula>
    </cfRule>
  </conditionalFormatting>
  <conditionalFormatting sqref="AE8:AE72 AH8:AH72">
    <cfRule type="cellIs" dxfId="995" priority="5" operator="equal">
      <formula>0</formula>
    </cfRule>
  </conditionalFormatting>
  <conditionalFormatting sqref="AG8:AG72">
    <cfRule type="cellIs" dxfId="994" priority="4" operator="equal">
      <formula>0</formula>
    </cfRule>
  </conditionalFormatting>
  <conditionalFormatting sqref="AF8:AF72">
    <cfRule type="cellIs" dxfId="993" priority="3" operator="equal">
      <formula>0</formula>
    </cfRule>
  </conditionalFormatting>
  <conditionalFormatting sqref="AI8:AI72">
    <cfRule type="cellIs" dxfId="992" priority="2" operator="lessThan">
      <formula>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Y77"/>
  <sheetViews>
    <sheetView tabSelected="1" workbookViewId="0">
      <selection activeCell="D2" sqref="D2:L2"/>
    </sheetView>
  </sheetViews>
  <sheetFormatPr defaultRowHeight="15"/>
  <cols>
    <col min="1" max="1" width="4" style="7" customWidth="1"/>
    <col min="2" max="2" width="29.42578125" style="7" customWidth="1"/>
    <col min="3" max="3" width="7.85546875" style="148" customWidth="1"/>
    <col min="4" max="12" width="5.5703125" style="7" customWidth="1"/>
    <col min="13" max="21" width="5.5703125" style="7" hidden="1" customWidth="1"/>
    <col min="22" max="22" width="5.5703125" style="7" customWidth="1"/>
    <col min="23" max="23" width="1.7109375" style="7" customWidth="1"/>
    <col min="24" max="24" width="12.28515625" style="7" bestFit="1" customWidth="1"/>
    <col min="25" max="25" width="20" style="97" bestFit="1" customWidth="1"/>
    <col min="26" max="26" width="7.140625" style="7" customWidth="1"/>
    <col min="27" max="27" width="7.28515625" style="7" customWidth="1"/>
    <col min="28" max="16384" width="9.140625" style="7"/>
  </cols>
  <sheetData>
    <row r="2" spans="1:25" ht="22.5" customHeight="1">
      <c r="A2" s="7" t="s">
        <v>4</v>
      </c>
      <c r="B2" s="149" t="s">
        <v>90</v>
      </c>
      <c r="C2" s="158"/>
      <c r="D2" s="197" t="str">
        <f>'Vnos rezultatov'!B3</f>
        <v>Tomaž in Oriana</v>
      </c>
      <c r="E2" s="198"/>
      <c r="F2" s="198"/>
      <c r="G2" s="198"/>
      <c r="H2" s="198"/>
      <c r="I2" s="198"/>
      <c r="J2" s="198"/>
      <c r="K2" s="198"/>
      <c r="L2" s="198"/>
      <c r="M2" s="175"/>
      <c r="N2" s="175"/>
      <c r="O2" s="175"/>
      <c r="P2" s="175"/>
      <c r="Q2" s="175"/>
      <c r="R2" s="175"/>
      <c r="S2" s="175"/>
      <c r="T2" s="175"/>
      <c r="U2" s="175"/>
      <c r="V2" s="2"/>
      <c r="W2" s="2"/>
      <c r="X2" s="2"/>
    </row>
    <row r="3" spans="1:25" ht="15" customHeight="1">
      <c r="B3" s="195" t="s">
        <v>8</v>
      </c>
      <c r="C3" s="159"/>
      <c r="D3" s="183">
        <v>1</v>
      </c>
      <c r="E3" s="183">
        <v>2</v>
      </c>
      <c r="F3" s="183">
        <v>3</v>
      </c>
      <c r="G3" s="183">
        <v>4</v>
      </c>
      <c r="H3" s="183">
        <v>5</v>
      </c>
      <c r="I3" s="183">
        <v>6</v>
      </c>
      <c r="J3" s="183">
        <v>7</v>
      </c>
      <c r="K3" s="183">
        <v>8</v>
      </c>
      <c r="L3" s="183">
        <v>9</v>
      </c>
      <c r="M3" s="183">
        <v>10</v>
      </c>
      <c r="N3" s="183">
        <v>11</v>
      </c>
      <c r="O3" s="183">
        <v>12</v>
      </c>
      <c r="P3" s="183">
        <v>13</v>
      </c>
      <c r="Q3" s="183">
        <v>14</v>
      </c>
      <c r="R3" s="183">
        <v>15</v>
      </c>
      <c r="S3" s="183">
        <v>16</v>
      </c>
      <c r="T3" s="183">
        <v>17</v>
      </c>
      <c r="U3" s="183">
        <v>18</v>
      </c>
      <c r="V3" s="13" t="s">
        <v>4</v>
      </c>
      <c r="W3" s="2"/>
      <c r="X3" s="5" t="s">
        <v>18</v>
      </c>
    </row>
    <row r="4" spans="1:25" ht="15" customHeight="1" thickBot="1">
      <c r="B4" s="195"/>
      <c r="C4" s="160" t="s">
        <v>50</v>
      </c>
      <c r="D4" s="184"/>
      <c r="E4" s="184"/>
      <c r="F4" s="184"/>
      <c r="G4" s="184"/>
      <c r="H4" s="184"/>
      <c r="I4" s="184"/>
      <c r="J4" s="184"/>
      <c r="K4" s="184"/>
      <c r="L4" s="184"/>
      <c r="M4" s="184"/>
      <c r="N4" s="184"/>
      <c r="O4" s="184"/>
      <c r="P4" s="184"/>
      <c r="Q4" s="184"/>
      <c r="R4" s="184"/>
      <c r="S4" s="184"/>
      <c r="T4" s="184"/>
      <c r="U4" s="184"/>
      <c r="V4" s="5" t="s">
        <v>20</v>
      </c>
      <c r="W4" s="2"/>
      <c r="X4" s="5" t="s">
        <v>89</v>
      </c>
    </row>
    <row r="5" spans="1:25" ht="18.75" customHeight="1">
      <c r="A5" s="7">
        <v>1</v>
      </c>
      <c r="B5" s="173" t="str">
        <f>'Vnos rezultatov'!B20</f>
        <v>Milojka &amp; Bojan L.</v>
      </c>
      <c r="C5" s="60">
        <f>'Vnos rezultatov'!C20</f>
        <v>9.9</v>
      </c>
      <c r="D5" s="1">
        <f>'Vnos rezultatov'!H20</f>
        <v>7</v>
      </c>
      <c r="E5" s="1">
        <f>'Vnos rezultatov'!I20</f>
        <v>3</v>
      </c>
      <c r="F5" s="1">
        <f>'Vnos rezultatov'!J20</f>
        <v>5</v>
      </c>
      <c r="G5" s="1">
        <f>'Vnos rezultatov'!K20</f>
        <v>5</v>
      </c>
      <c r="H5" s="1">
        <f>'Vnos rezultatov'!L20</f>
        <v>4</v>
      </c>
      <c r="I5" s="1">
        <f>'Vnos rezultatov'!M20</f>
        <v>5</v>
      </c>
      <c r="J5" s="1">
        <f>'Vnos rezultatov'!N20</f>
        <v>4</v>
      </c>
      <c r="K5" s="1">
        <f>'Vnos rezultatov'!O20</f>
        <v>5</v>
      </c>
      <c r="L5" s="1">
        <f>'Vnos rezultatov'!P20</f>
        <v>3</v>
      </c>
      <c r="M5" s="1" t="str">
        <f>'Vnos rezultatov'!Q20</f>
        <v>x</v>
      </c>
      <c r="N5" s="1" t="str">
        <f>'Vnos rezultatov'!R20</f>
        <v>x</v>
      </c>
      <c r="O5" s="1" t="str">
        <f>'Vnos rezultatov'!S20</f>
        <v>x</v>
      </c>
      <c r="P5" s="1" t="str">
        <f>'Vnos rezultatov'!T20</f>
        <v>x</v>
      </c>
      <c r="Q5" s="1" t="str">
        <f>'Vnos rezultatov'!U20</f>
        <v>x</v>
      </c>
      <c r="R5" s="1" t="str">
        <f>'Vnos rezultatov'!V20</f>
        <v>x</v>
      </c>
      <c r="S5" s="1" t="str">
        <f>'Vnos rezultatov'!W20</f>
        <v>x</v>
      </c>
      <c r="T5" s="1" t="str">
        <f>'Vnos rezultatov'!X20</f>
        <v>x</v>
      </c>
      <c r="U5" s="1" t="str">
        <f>'Vnos rezultatov'!Y20</f>
        <v>x</v>
      </c>
      <c r="V5" s="16">
        <f t="shared" ref="V5:V19" si="0">SUM(D5:U5)</f>
        <v>41</v>
      </c>
      <c r="W5" s="2"/>
      <c r="X5" s="174">
        <f t="shared" ref="X5:X19" si="1">V5-C5</f>
        <v>31.1</v>
      </c>
      <c r="Y5" s="165">
        <f t="shared" ref="Y5:Y36" si="2">V5-C5</f>
        <v>31.1</v>
      </c>
    </row>
    <row r="6" spans="1:25" ht="16.5" customHeight="1">
      <c r="A6" s="7">
        <v>2</v>
      </c>
      <c r="B6" s="30" t="str">
        <f>'Vnos rezultatov'!B21</f>
        <v>Pero &amp; Breda Kržič</v>
      </c>
      <c r="C6" s="60">
        <f>'Vnos rezultatov'!C21</f>
        <v>16.7</v>
      </c>
      <c r="D6" s="1">
        <f>'Vnos rezultatov'!H21</f>
        <v>5</v>
      </c>
      <c r="E6" s="1">
        <f>'Vnos rezultatov'!I21</f>
        <v>4</v>
      </c>
      <c r="F6" s="1">
        <f>'Vnos rezultatov'!J21</f>
        <v>7</v>
      </c>
      <c r="G6" s="1">
        <f>'Vnos rezultatov'!K21</f>
        <v>6</v>
      </c>
      <c r="H6" s="1">
        <f>'Vnos rezultatov'!L21</f>
        <v>7</v>
      </c>
      <c r="I6" s="1">
        <f>'Vnos rezultatov'!M21</f>
        <v>5</v>
      </c>
      <c r="J6" s="1">
        <f>'Vnos rezultatov'!N21</f>
        <v>4</v>
      </c>
      <c r="K6" s="1">
        <f>'Vnos rezultatov'!O21</f>
        <v>6</v>
      </c>
      <c r="L6" s="1">
        <f>'Vnos rezultatov'!P21</f>
        <v>4</v>
      </c>
      <c r="M6" s="1" t="str">
        <f>'Vnos rezultatov'!Q21</f>
        <v>x</v>
      </c>
      <c r="N6" s="1" t="str">
        <f>'Vnos rezultatov'!R21</f>
        <v>x</v>
      </c>
      <c r="O6" s="1" t="str">
        <f>'Vnos rezultatov'!S21</f>
        <v>x</v>
      </c>
      <c r="P6" s="1" t="str">
        <f>'Vnos rezultatov'!T21</f>
        <v>x</v>
      </c>
      <c r="Q6" s="1" t="str">
        <f>'Vnos rezultatov'!U21</f>
        <v>x</v>
      </c>
      <c r="R6" s="1" t="str">
        <f>'Vnos rezultatov'!V21</f>
        <v>x</v>
      </c>
      <c r="S6" s="1" t="str">
        <f>'Vnos rezultatov'!W21</f>
        <v>x</v>
      </c>
      <c r="T6" s="1" t="str">
        <f>'Vnos rezultatov'!X21</f>
        <v>x</v>
      </c>
      <c r="U6" s="1" t="str">
        <f>'Vnos rezultatov'!Y21</f>
        <v>x</v>
      </c>
      <c r="V6" s="16">
        <f t="shared" si="0"/>
        <v>48</v>
      </c>
      <c r="W6" s="2"/>
      <c r="X6" s="150">
        <f t="shared" si="1"/>
        <v>31.3</v>
      </c>
      <c r="Y6" s="165">
        <f t="shared" si="2"/>
        <v>31.3</v>
      </c>
    </row>
    <row r="7" spans="1:25" ht="15.75">
      <c r="A7" s="7">
        <v>3</v>
      </c>
      <c r="B7" s="30" t="str">
        <f>'Vnos rezultatov'!B14</f>
        <v>Tomaž B. &amp; Majda</v>
      </c>
      <c r="C7" s="60">
        <f>'Vnos rezultatov'!C14</f>
        <v>11.5</v>
      </c>
      <c r="D7" s="1">
        <f>'Vnos rezultatov'!H14</f>
        <v>6</v>
      </c>
      <c r="E7" s="1">
        <f>'Vnos rezultatov'!I14</f>
        <v>4</v>
      </c>
      <c r="F7" s="1">
        <f>'Vnos rezultatov'!J14</f>
        <v>4</v>
      </c>
      <c r="G7" s="1">
        <f>'Vnos rezultatov'!K14</f>
        <v>5</v>
      </c>
      <c r="H7" s="1">
        <f>'Vnos rezultatov'!L14</f>
        <v>5</v>
      </c>
      <c r="I7" s="1">
        <f>'Vnos rezultatov'!M14</f>
        <v>6</v>
      </c>
      <c r="J7" s="1">
        <f>'Vnos rezultatov'!N14</f>
        <v>4</v>
      </c>
      <c r="K7" s="1">
        <f>'Vnos rezultatov'!O14</f>
        <v>6</v>
      </c>
      <c r="L7" s="1">
        <f>'Vnos rezultatov'!P14</f>
        <v>3</v>
      </c>
      <c r="M7" s="1" t="str">
        <f>'Vnos rezultatov'!Q14</f>
        <v>x</v>
      </c>
      <c r="N7" s="1" t="str">
        <f>'Vnos rezultatov'!R14</f>
        <v>x</v>
      </c>
      <c r="O7" s="1" t="str">
        <f>'Vnos rezultatov'!S14</f>
        <v>x</v>
      </c>
      <c r="P7" s="1" t="str">
        <f>'Vnos rezultatov'!T14</f>
        <v>x</v>
      </c>
      <c r="Q7" s="1" t="str">
        <f>'Vnos rezultatov'!U14</f>
        <v>x</v>
      </c>
      <c r="R7" s="1" t="str">
        <f>'Vnos rezultatov'!V14</f>
        <v>x</v>
      </c>
      <c r="S7" s="1" t="str">
        <f>'Vnos rezultatov'!W14</f>
        <v>x</v>
      </c>
      <c r="T7" s="1" t="str">
        <f>'Vnos rezultatov'!X14</f>
        <v>x</v>
      </c>
      <c r="U7" s="1" t="str">
        <f>'Vnos rezultatov'!Y14</f>
        <v>x</v>
      </c>
      <c r="V7" s="16">
        <f t="shared" si="0"/>
        <v>43</v>
      </c>
      <c r="W7" s="2"/>
      <c r="X7" s="150">
        <f t="shared" si="1"/>
        <v>31.5</v>
      </c>
      <c r="Y7" s="165">
        <f t="shared" si="2"/>
        <v>31.5</v>
      </c>
    </row>
    <row r="8" spans="1:25" ht="15.75">
      <c r="A8" s="7">
        <v>4</v>
      </c>
      <c r="B8" s="30" t="str">
        <f>'Vnos rezultatov'!B15</f>
        <v>Andreja &amp; Braco</v>
      </c>
      <c r="C8" s="60">
        <f>'Vnos rezultatov'!C15</f>
        <v>9.3000000000000007</v>
      </c>
      <c r="D8" s="1">
        <f>'Vnos rezultatov'!H15</f>
        <v>6</v>
      </c>
      <c r="E8" s="1">
        <f>'Vnos rezultatov'!I15</f>
        <v>4</v>
      </c>
      <c r="F8" s="1">
        <f>'Vnos rezultatov'!J15</f>
        <v>4</v>
      </c>
      <c r="G8" s="1">
        <f>'Vnos rezultatov'!K15</f>
        <v>4</v>
      </c>
      <c r="H8" s="1">
        <f>'Vnos rezultatov'!L15</f>
        <v>5</v>
      </c>
      <c r="I8" s="1">
        <f>'Vnos rezultatov'!M15</f>
        <v>5</v>
      </c>
      <c r="J8" s="1">
        <f>'Vnos rezultatov'!N15</f>
        <v>6</v>
      </c>
      <c r="K8" s="1">
        <f>'Vnos rezultatov'!O15</f>
        <v>4</v>
      </c>
      <c r="L8" s="1">
        <f>'Vnos rezultatov'!P15</f>
        <v>3</v>
      </c>
      <c r="M8" s="1" t="str">
        <f>'Vnos rezultatov'!Q15</f>
        <v>x</v>
      </c>
      <c r="N8" s="1" t="str">
        <f>'Vnos rezultatov'!R15</f>
        <v>x</v>
      </c>
      <c r="O8" s="1" t="str">
        <f>'Vnos rezultatov'!S15</f>
        <v>x</v>
      </c>
      <c r="P8" s="1" t="str">
        <f>'Vnos rezultatov'!T15</f>
        <v>x</v>
      </c>
      <c r="Q8" s="1" t="str">
        <f>'Vnos rezultatov'!U15</f>
        <v>x</v>
      </c>
      <c r="R8" s="1" t="str">
        <f>'Vnos rezultatov'!V15</f>
        <v>x</v>
      </c>
      <c r="S8" s="1" t="str">
        <f>'Vnos rezultatov'!W15</f>
        <v>x</v>
      </c>
      <c r="T8" s="1" t="str">
        <f>'Vnos rezultatov'!X15</f>
        <v>x</v>
      </c>
      <c r="U8" s="1" t="str">
        <f>'Vnos rezultatov'!Y15</f>
        <v>x</v>
      </c>
      <c r="V8" s="16">
        <f t="shared" si="0"/>
        <v>41</v>
      </c>
      <c r="W8" s="2"/>
      <c r="X8" s="150">
        <f t="shared" si="1"/>
        <v>31.7</v>
      </c>
      <c r="Y8" s="165">
        <f t="shared" si="2"/>
        <v>31.7</v>
      </c>
    </row>
    <row r="9" spans="1:25" ht="15.75">
      <c r="A9" s="7">
        <v>5</v>
      </c>
      <c r="B9" s="30" t="str">
        <f>'Vnos rezultatov'!B16</f>
        <v>Tomaž A. &amp; Romana</v>
      </c>
      <c r="C9" s="60">
        <f>'Vnos rezultatov'!C16</f>
        <v>10</v>
      </c>
      <c r="D9" s="1">
        <f>'Vnos rezultatov'!H16</f>
        <v>6</v>
      </c>
      <c r="E9" s="1">
        <f>'Vnos rezultatov'!I16</f>
        <v>4</v>
      </c>
      <c r="F9" s="1">
        <f>'Vnos rezultatov'!J16</f>
        <v>3</v>
      </c>
      <c r="G9" s="1">
        <f>'Vnos rezultatov'!K16</f>
        <v>7</v>
      </c>
      <c r="H9" s="1">
        <f>'Vnos rezultatov'!L16</f>
        <v>4</v>
      </c>
      <c r="I9" s="1">
        <f>'Vnos rezultatov'!M16</f>
        <v>4</v>
      </c>
      <c r="J9" s="1">
        <f>'Vnos rezultatov'!N16</f>
        <v>4</v>
      </c>
      <c r="K9" s="1">
        <f>'Vnos rezultatov'!O16</f>
        <v>5</v>
      </c>
      <c r="L9" s="1">
        <f>'Vnos rezultatov'!P16</f>
        <v>5</v>
      </c>
      <c r="M9" s="1" t="str">
        <f>'Vnos rezultatov'!Q16</f>
        <v>x</v>
      </c>
      <c r="N9" s="1" t="str">
        <f>'Vnos rezultatov'!R16</f>
        <v>x</v>
      </c>
      <c r="O9" s="1" t="str">
        <f>'Vnos rezultatov'!S16</f>
        <v>x</v>
      </c>
      <c r="P9" s="1" t="str">
        <f>'Vnos rezultatov'!T16</f>
        <v>x</v>
      </c>
      <c r="Q9" s="1" t="str">
        <f>'Vnos rezultatov'!U16</f>
        <v>x</v>
      </c>
      <c r="R9" s="1" t="str">
        <f>'Vnos rezultatov'!V16</f>
        <v>x</v>
      </c>
      <c r="S9" s="1" t="str">
        <f>'Vnos rezultatov'!W16</f>
        <v>x</v>
      </c>
      <c r="T9" s="1" t="str">
        <f>'Vnos rezultatov'!X16</f>
        <v>x</v>
      </c>
      <c r="U9" s="1" t="str">
        <f>'Vnos rezultatov'!Y16</f>
        <v>x</v>
      </c>
      <c r="V9" s="16">
        <f t="shared" si="0"/>
        <v>42</v>
      </c>
      <c r="W9" s="2"/>
      <c r="X9" s="150">
        <f t="shared" si="1"/>
        <v>32</v>
      </c>
      <c r="Y9" s="165">
        <f t="shared" si="2"/>
        <v>32</v>
      </c>
    </row>
    <row r="10" spans="1:25" ht="15.75">
      <c r="A10" s="7">
        <v>6</v>
      </c>
      <c r="B10" s="30" t="str">
        <f>'Vnos rezultatov'!B13</f>
        <v>Bojan Z. &amp; Cvetka</v>
      </c>
      <c r="C10" s="60">
        <f>'Vnos rezultatov'!C13</f>
        <v>9.6999999999999993</v>
      </c>
      <c r="D10" s="1">
        <f>'Vnos rezultatov'!H13</f>
        <v>5</v>
      </c>
      <c r="E10" s="1">
        <f>'Vnos rezultatov'!I13</f>
        <v>4</v>
      </c>
      <c r="F10" s="1">
        <f>'Vnos rezultatov'!J13</f>
        <v>4</v>
      </c>
      <c r="G10" s="1">
        <f>'Vnos rezultatov'!K13</f>
        <v>5</v>
      </c>
      <c r="H10" s="1">
        <f>'Vnos rezultatov'!L13</f>
        <v>4</v>
      </c>
      <c r="I10" s="1">
        <f>'Vnos rezultatov'!M13</f>
        <v>7</v>
      </c>
      <c r="J10" s="1">
        <f>'Vnos rezultatov'!N13</f>
        <v>4</v>
      </c>
      <c r="K10" s="1">
        <f>'Vnos rezultatov'!O13</f>
        <v>5</v>
      </c>
      <c r="L10" s="1">
        <f>'Vnos rezultatov'!P13</f>
        <v>4</v>
      </c>
      <c r="M10" s="1" t="str">
        <f>'Vnos rezultatov'!Q13</f>
        <v>x</v>
      </c>
      <c r="N10" s="1" t="str">
        <f>'Vnos rezultatov'!R13</f>
        <v>x</v>
      </c>
      <c r="O10" s="1" t="str">
        <f>'Vnos rezultatov'!S13</f>
        <v>x</v>
      </c>
      <c r="P10" s="1" t="str">
        <f>'Vnos rezultatov'!T13</f>
        <v>x</v>
      </c>
      <c r="Q10" s="1" t="str">
        <f>'Vnos rezultatov'!U13</f>
        <v>x</v>
      </c>
      <c r="R10" s="1" t="str">
        <f>'Vnos rezultatov'!V13</f>
        <v>x</v>
      </c>
      <c r="S10" s="1" t="str">
        <f>'Vnos rezultatov'!W13</f>
        <v>x</v>
      </c>
      <c r="T10" s="1" t="str">
        <f>'Vnos rezultatov'!X13</f>
        <v>x</v>
      </c>
      <c r="U10" s="1" t="str">
        <f>'Vnos rezultatov'!Y13</f>
        <v>x</v>
      </c>
      <c r="V10" s="16">
        <f t="shared" si="0"/>
        <v>42</v>
      </c>
      <c r="W10" s="2"/>
      <c r="X10" s="150">
        <f t="shared" si="1"/>
        <v>32.299999999999997</v>
      </c>
      <c r="Y10" s="165">
        <f t="shared" si="2"/>
        <v>32.299999999999997</v>
      </c>
    </row>
    <row r="11" spans="1:25" ht="15.75">
      <c r="A11" s="7">
        <v>7</v>
      </c>
      <c r="B11" s="30" t="str">
        <f>'Vnos rezultatov'!B11</f>
        <v>Mirjana &amp; Janko</v>
      </c>
      <c r="C11" s="60">
        <f>'Vnos rezultatov'!C11</f>
        <v>10.6</v>
      </c>
      <c r="D11" s="1">
        <f>'Vnos rezultatov'!H11</f>
        <v>6</v>
      </c>
      <c r="E11" s="1">
        <f>'Vnos rezultatov'!I11</f>
        <v>6</v>
      </c>
      <c r="F11" s="1">
        <f>'Vnos rezultatov'!J11</f>
        <v>2</v>
      </c>
      <c r="G11" s="1">
        <f>'Vnos rezultatov'!K11</f>
        <v>5</v>
      </c>
      <c r="H11" s="1">
        <f>'Vnos rezultatov'!L11</f>
        <v>7</v>
      </c>
      <c r="I11" s="1">
        <f>'Vnos rezultatov'!M11</f>
        <v>5</v>
      </c>
      <c r="J11" s="1">
        <f>'Vnos rezultatov'!N11</f>
        <v>5</v>
      </c>
      <c r="K11" s="1">
        <f>'Vnos rezultatov'!O11</f>
        <v>4</v>
      </c>
      <c r="L11" s="1">
        <f>'Vnos rezultatov'!P11</f>
        <v>3</v>
      </c>
      <c r="M11" s="1" t="str">
        <f>'Vnos rezultatov'!Q11</f>
        <v>x</v>
      </c>
      <c r="N11" s="1" t="str">
        <f>'Vnos rezultatov'!R11</f>
        <v>x</v>
      </c>
      <c r="O11" s="1" t="str">
        <f>'Vnos rezultatov'!S11</f>
        <v>x</v>
      </c>
      <c r="P11" s="1" t="str">
        <f>'Vnos rezultatov'!T11</f>
        <v>x</v>
      </c>
      <c r="Q11" s="1" t="str">
        <f>'Vnos rezultatov'!U11</f>
        <v>x</v>
      </c>
      <c r="R11" s="1" t="str">
        <f>'Vnos rezultatov'!V11</f>
        <v>x</v>
      </c>
      <c r="S11" s="1" t="str">
        <f>'Vnos rezultatov'!W11</f>
        <v>x</v>
      </c>
      <c r="T11" s="1" t="str">
        <f>'Vnos rezultatov'!X11</f>
        <v>x</v>
      </c>
      <c r="U11" s="1" t="str">
        <f>'Vnos rezultatov'!Y11</f>
        <v>x</v>
      </c>
      <c r="V11" s="16">
        <f t="shared" si="0"/>
        <v>43</v>
      </c>
      <c r="W11" s="2"/>
      <c r="X11" s="150">
        <f t="shared" si="1"/>
        <v>32.4</v>
      </c>
      <c r="Y11" s="165">
        <f t="shared" si="2"/>
        <v>32.4</v>
      </c>
    </row>
    <row r="12" spans="1:25" ht="15.75">
      <c r="A12" s="7">
        <v>8</v>
      </c>
      <c r="B12" s="30" t="str">
        <f>'Vnos rezultatov'!B9</f>
        <v>Blaž &amp; Breda T.</v>
      </c>
      <c r="C12" s="60">
        <f>'Vnos rezultatov'!C9</f>
        <v>10.9</v>
      </c>
      <c r="D12" s="1">
        <f>'Vnos rezultatov'!H9</f>
        <v>7</v>
      </c>
      <c r="E12" s="1">
        <f>'Vnos rezultatov'!I9</f>
        <v>5</v>
      </c>
      <c r="F12" s="1">
        <f>'Vnos rezultatov'!J9</f>
        <v>6</v>
      </c>
      <c r="G12" s="1">
        <f>'Vnos rezultatov'!K9</f>
        <v>4</v>
      </c>
      <c r="H12" s="1">
        <f>'Vnos rezultatov'!L9</f>
        <v>5</v>
      </c>
      <c r="I12" s="1">
        <f>'Vnos rezultatov'!M9</f>
        <v>6</v>
      </c>
      <c r="J12" s="1">
        <f>'Vnos rezultatov'!N9</f>
        <v>4</v>
      </c>
      <c r="K12" s="1">
        <f>'Vnos rezultatov'!O9</f>
        <v>4</v>
      </c>
      <c r="L12" s="1">
        <f>'Vnos rezultatov'!P9</f>
        <v>4</v>
      </c>
      <c r="M12" s="1" t="str">
        <f>'Vnos rezultatov'!Q9</f>
        <v>x</v>
      </c>
      <c r="N12" s="1" t="str">
        <f>'Vnos rezultatov'!R9</f>
        <v>x</v>
      </c>
      <c r="O12" s="1" t="str">
        <f>'Vnos rezultatov'!S9</f>
        <v>x</v>
      </c>
      <c r="P12" s="1" t="str">
        <f>'Vnos rezultatov'!T9</f>
        <v>x</v>
      </c>
      <c r="Q12" s="1" t="str">
        <f>'Vnos rezultatov'!U9</f>
        <v>x</v>
      </c>
      <c r="R12" s="1" t="str">
        <f>'Vnos rezultatov'!V9</f>
        <v>x</v>
      </c>
      <c r="S12" s="1" t="str">
        <f>'Vnos rezultatov'!W9</f>
        <v>x</v>
      </c>
      <c r="T12" s="1" t="str">
        <f>'Vnos rezultatov'!X9</f>
        <v>x</v>
      </c>
      <c r="U12" s="1" t="str">
        <f>'Vnos rezultatov'!Y9</f>
        <v>x</v>
      </c>
      <c r="V12" s="16">
        <f t="shared" si="0"/>
        <v>45</v>
      </c>
      <c r="W12" s="2"/>
      <c r="X12" s="150">
        <f t="shared" si="1"/>
        <v>34.1</v>
      </c>
      <c r="Y12" s="165">
        <f t="shared" si="2"/>
        <v>34.1</v>
      </c>
    </row>
    <row r="13" spans="1:25" ht="15.75">
      <c r="A13" s="7">
        <v>9</v>
      </c>
      <c r="B13" s="30" t="str">
        <f>'Vnos rezultatov'!B12</f>
        <v>Grega &amp; Dora</v>
      </c>
      <c r="C13" s="60">
        <f>'Vnos rezultatov'!C12</f>
        <v>9.1999999999999993</v>
      </c>
      <c r="D13" s="1">
        <f>'Vnos rezultatov'!H12</f>
        <v>5</v>
      </c>
      <c r="E13" s="1">
        <f>'Vnos rezultatov'!I12</f>
        <v>5</v>
      </c>
      <c r="F13" s="1">
        <f>'Vnos rezultatov'!J12</f>
        <v>6</v>
      </c>
      <c r="G13" s="1">
        <f>'Vnos rezultatov'!K12</f>
        <v>5</v>
      </c>
      <c r="H13" s="1">
        <f>'Vnos rezultatov'!L12</f>
        <v>5</v>
      </c>
      <c r="I13" s="1">
        <f>'Vnos rezultatov'!M12</f>
        <v>4</v>
      </c>
      <c r="J13" s="1">
        <f>'Vnos rezultatov'!N12</f>
        <v>5</v>
      </c>
      <c r="K13" s="1">
        <f>'Vnos rezultatov'!O12</f>
        <v>5</v>
      </c>
      <c r="L13" s="1">
        <f>'Vnos rezultatov'!P12</f>
        <v>4</v>
      </c>
      <c r="M13" s="1" t="str">
        <f>'Vnos rezultatov'!Q12</f>
        <v>x</v>
      </c>
      <c r="N13" s="1" t="str">
        <f>'Vnos rezultatov'!R12</f>
        <v>x</v>
      </c>
      <c r="O13" s="1" t="str">
        <f>'Vnos rezultatov'!S12</f>
        <v>x</v>
      </c>
      <c r="P13" s="1" t="str">
        <f>'Vnos rezultatov'!T12</f>
        <v>x</v>
      </c>
      <c r="Q13" s="1" t="str">
        <f>'Vnos rezultatov'!U12</f>
        <v>x</v>
      </c>
      <c r="R13" s="1" t="str">
        <f>'Vnos rezultatov'!V12</f>
        <v>x</v>
      </c>
      <c r="S13" s="1" t="str">
        <f>'Vnos rezultatov'!W12</f>
        <v>x</v>
      </c>
      <c r="T13" s="1" t="str">
        <f>'Vnos rezultatov'!X12</f>
        <v>x</v>
      </c>
      <c r="U13" s="1" t="str">
        <f>'Vnos rezultatov'!Y12</f>
        <v>x</v>
      </c>
      <c r="V13" s="16">
        <f t="shared" si="0"/>
        <v>44</v>
      </c>
      <c r="W13" s="2"/>
      <c r="X13" s="150">
        <f t="shared" si="1"/>
        <v>34.799999999999997</v>
      </c>
      <c r="Y13" s="165">
        <f t="shared" si="2"/>
        <v>34.799999999999997</v>
      </c>
    </row>
    <row r="14" spans="1:25" ht="15.75">
      <c r="A14" s="7">
        <v>10</v>
      </c>
      <c r="B14" s="30" t="str">
        <f>'Vnos rezultatov'!B7</f>
        <v>Jernej &amp; Breda J.</v>
      </c>
      <c r="C14" s="60">
        <f>'Vnos rezultatov'!C7</f>
        <v>11.1</v>
      </c>
      <c r="D14" s="1">
        <f>'Vnos rezultatov'!H7</f>
        <v>6</v>
      </c>
      <c r="E14" s="1">
        <f>'Vnos rezultatov'!I7</f>
        <v>4</v>
      </c>
      <c r="F14" s="1">
        <f>'Vnos rezultatov'!J7</f>
        <v>5</v>
      </c>
      <c r="G14" s="1">
        <f>'Vnos rezultatov'!K7</f>
        <v>5</v>
      </c>
      <c r="H14" s="1">
        <f>'Vnos rezultatov'!L7</f>
        <v>6</v>
      </c>
      <c r="I14" s="1">
        <f>'Vnos rezultatov'!M7</f>
        <v>5</v>
      </c>
      <c r="J14" s="1">
        <f>'Vnos rezultatov'!N7</f>
        <v>4</v>
      </c>
      <c r="K14" s="1">
        <f>'Vnos rezultatov'!O7</f>
        <v>7</v>
      </c>
      <c r="L14" s="1">
        <f>'Vnos rezultatov'!P7</f>
        <v>4</v>
      </c>
      <c r="M14" s="1" t="str">
        <f>'Vnos rezultatov'!Q7</f>
        <v>x</v>
      </c>
      <c r="N14" s="1" t="str">
        <f>'Vnos rezultatov'!R7</f>
        <v>x</v>
      </c>
      <c r="O14" s="1" t="str">
        <f>'Vnos rezultatov'!S7</f>
        <v>x</v>
      </c>
      <c r="P14" s="1" t="str">
        <f>'Vnos rezultatov'!T7</f>
        <v>x</v>
      </c>
      <c r="Q14" s="1" t="str">
        <f>'Vnos rezultatov'!U7</f>
        <v>x</v>
      </c>
      <c r="R14" s="1" t="str">
        <f>'Vnos rezultatov'!V7</f>
        <v>x</v>
      </c>
      <c r="S14" s="1" t="str">
        <f>'Vnos rezultatov'!W7</f>
        <v>x</v>
      </c>
      <c r="T14" s="1" t="str">
        <f>'Vnos rezultatov'!X7</f>
        <v>x</v>
      </c>
      <c r="U14" s="1" t="str">
        <f>'Vnos rezultatov'!Y7</f>
        <v>x</v>
      </c>
      <c r="V14" s="16">
        <f t="shared" si="0"/>
        <v>46</v>
      </c>
      <c r="W14" s="2"/>
      <c r="X14" s="150">
        <f t="shared" si="1"/>
        <v>34.9</v>
      </c>
      <c r="Y14" s="165">
        <f t="shared" si="2"/>
        <v>34.9</v>
      </c>
    </row>
    <row r="15" spans="1:25" ht="15.75">
      <c r="A15" s="7">
        <v>11</v>
      </c>
      <c r="B15" s="30" t="str">
        <f>'Vnos rezultatov'!B10</f>
        <v>Niko &amp; Sonja</v>
      </c>
      <c r="C15" s="60">
        <f>'Vnos rezultatov'!C10</f>
        <v>9</v>
      </c>
      <c r="D15" s="1">
        <f>'Vnos rezultatov'!H10</f>
        <v>4</v>
      </c>
      <c r="E15" s="1">
        <f>'Vnos rezultatov'!I10</f>
        <v>6</v>
      </c>
      <c r="F15" s="1">
        <f>'Vnos rezultatov'!J10</f>
        <v>5</v>
      </c>
      <c r="G15" s="1">
        <f>'Vnos rezultatov'!K10</f>
        <v>6</v>
      </c>
      <c r="H15" s="1">
        <f>'Vnos rezultatov'!L10</f>
        <v>5</v>
      </c>
      <c r="I15" s="1">
        <f>'Vnos rezultatov'!M10</f>
        <v>5</v>
      </c>
      <c r="J15" s="1">
        <f>'Vnos rezultatov'!N10</f>
        <v>5</v>
      </c>
      <c r="K15" s="1">
        <f>'Vnos rezultatov'!O10</f>
        <v>4</v>
      </c>
      <c r="L15" s="1">
        <f>'Vnos rezultatov'!P10</f>
        <v>4</v>
      </c>
      <c r="M15" s="1" t="str">
        <f>'Vnos rezultatov'!Q10</f>
        <v>x</v>
      </c>
      <c r="N15" s="1" t="str">
        <f>'Vnos rezultatov'!R10</f>
        <v>x</v>
      </c>
      <c r="O15" s="1" t="str">
        <f>'Vnos rezultatov'!S10</f>
        <v>x</v>
      </c>
      <c r="P15" s="1" t="str">
        <f>'Vnos rezultatov'!T10</f>
        <v>x</v>
      </c>
      <c r="Q15" s="1" t="str">
        <f>'Vnos rezultatov'!U10</f>
        <v>x</v>
      </c>
      <c r="R15" s="1" t="str">
        <f>'Vnos rezultatov'!V10</f>
        <v>x</v>
      </c>
      <c r="S15" s="1" t="str">
        <f>'Vnos rezultatov'!W10</f>
        <v>x</v>
      </c>
      <c r="T15" s="1" t="str">
        <f>'Vnos rezultatov'!X10</f>
        <v>x</v>
      </c>
      <c r="U15" s="1" t="str">
        <f>'Vnos rezultatov'!Y10</f>
        <v>x</v>
      </c>
      <c r="V15" s="16">
        <f t="shared" si="0"/>
        <v>44</v>
      </c>
      <c r="W15" s="2"/>
      <c r="X15" s="150">
        <f t="shared" si="1"/>
        <v>35</v>
      </c>
      <c r="Y15" s="165">
        <f t="shared" si="2"/>
        <v>35</v>
      </c>
    </row>
    <row r="16" spans="1:25" ht="15.75">
      <c r="A16" s="7">
        <v>12</v>
      </c>
      <c r="B16" s="173" t="str">
        <f>'Vnos rezultatov'!B19</f>
        <v>Cena &amp; Irena</v>
      </c>
      <c r="C16" s="60">
        <f>'Vnos rezultatov'!C19</f>
        <v>9.5</v>
      </c>
      <c r="D16" s="1">
        <f>'Vnos rezultatov'!H19</f>
        <v>6</v>
      </c>
      <c r="E16" s="1">
        <f>'Vnos rezultatov'!I19</f>
        <v>4</v>
      </c>
      <c r="F16" s="1">
        <f>'Vnos rezultatov'!J19</f>
        <v>5</v>
      </c>
      <c r="G16" s="1">
        <f>'Vnos rezultatov'!K19</f>
        <v>5</v>
      </c>
      <c r="H16" s="1">
        <f>'Vnos rezultatov'!L19</f>
        <v>5</v>
      </c>
      <c r="I16" s="1">
        <f>'Vnos rezultatov'!M19</f>
        <v>5</v>
      </c>
      <c r="J16" s="1">
        <f>'Vnos rezultatov'!N19</f>
        <v>4</v>
      </c>
      <c r="K16" s="1">
        <f>'Vnos rezultatov'!O19</f>
        <v>6</v>
      </c>
      <c r="L16" s="1">
        <f>'Vnos rezultatov'!P19</f>
        <v>5</v>
      </c>
      <c r="M16" s="1" t="str">
        <f>'Vnos rezultatov'!Q19</f>
        <v>x</v>
      </c>
      <c r="N16" s="1" t="str">
        <f>'Vnos rezultatov'!R19</f>
        <v>x</v>
      </c>
      <c r="O16" s="1" t="str">
        <f>'Vnos rezultatov'!S19</f>
        <v>x</v>
      </c>
      <c r="P16" s="1" t="str">
        <f>'Vnos rezultatov'!T19</f>
        <v>x</v>
      </c>
      <c r="Q16" s="1" t="str">
        <f>'Vnos rezultatov'!U19</f>
        <v>x</v>
      </c>
      <c r="R16" s="1" t="str">
        <f>'Vnos rezultatov'!V19</f>
        <v>x</v>
      </c>
      <c r="S16" s="1" t="str">
        <f>'Vnos rezultatov'!W19</f>
        <v>x</v>
      </c>
      <c r="T16" s="1" t="str">
        <f>'Vnos rezultatov'!X19</f>
        <v>x</v>
      </c>
      <c r="U16" s="1" t="str">
        <f>'Vnos rezultatov'!Y19</f>
        <v>x</v>
      </c>
      <c r="V16" s="16">
        <f t="shared" si="0"/>
        <v>45</v>
      </c>
      <c r="W16" s="2"/>
      <c r="X16" s="174">
        <f t="shared" si="1"/>
        <v>35.5</v>
      </c>
      <c r="Y16" s="165">
        <f t="shared" si="2"/>
        <v>35.5</v>
      </c>
    </row>
    <row r="17" spans="1:25" ht="15.75">
      <c r="A17" s="7">
        <v>13</v>
      </c>
      <c r="B17" s="30" t="str">
        <f>'Vnos rezultatov'!B8</f>
        <v>Sašo &amp; Sasšo</v>
      </c>
      <c r="C17" s="60">
        <f>'Vnos rezultatov'!C8</f>
        <v>4.2</v>
      </c>
      <c r="D17" s="1">
        <f>'Vnos rezultatov'!H8</f>
        <v>6</v>
      </c>
      <c r="E17" s="1">
        <f>'Vnos rezultatov'!I8</f>
        <v>4</v>
      </c>
      <c r="F17" s="1">
        <f>'Vnos rezultatov'!J8</f>
        <v>5</v>
      </c>
      <c r="G17" s="1">
        <f>'Vnos rezultatov'!K8</f>
        <v>4</v>
      </c>
      <c r="H17" s="1">
        <f>'Vnos rezultatov'!L8</f>
        <v>5</v>
      </c>
      <c r="I17" s="1">
        <f>'Vnos rezultatov'!M8</f>
        <v>4</v>
      </c>
      <c r="J17" s="1">
        <f>'Vnos rezultatov'!N8</f>
        <v>4</v>
      </c>
      <c r="K17" s="1">
        <f>'Vnos rezultatov'!O8</f>
        <v>5</v>
      </c>
      <c r="L17" s="1">
        <f>'Vnos rezultatov'!P8</f>
        <v>4</v>
      </c>
      <c r="M17" s="1" t="str">
        <f>'Vnos rezultatov'!Q8</f>
        <v>x</v>
      </c>
      <c r="N17" s="1" t="str">
        <f>'Vnos rezultatov'!R8</f>
        <v>x</v>
      </c>
      <c r="O17" s="1" t="str">
        <f>'Vnos rezultatov'!S8</f>
        <v>x</v>
      </c>
      <c r="P17" s="1" t="str">
        <f>'Vnos rezultatov'!T8</f>
        <v>x</v>
      </c>
      <c r="Q17" s="1" t="str">
        <f>'Vnos rezultatov'!U8</f>
        <v>x</v>
      </c>
      <c r="R17" s="1" t="str">
        <f>'Vnos rezultatov'!V8</f>
        <v>x</v>
      </c>
      <c r="S17" s="1" t="str">
        <f>'Vnos rezultatov'!W8</f>
        <v>x</v>
      </c>
      <c r="T17" s="1" t="str">
        <f>'Vnos rezultatov'!X8</f>
        <v>x</v>
      </c>
      <c r="U17" s="1" t="str">
        <f>'Vnos rezultatov'!Y8</f>
        <v>x</v>
      </c>
      <c r="V17" s="16">
        <f t="shared" si="0"/>
        <v>41</v>
      </c>
      <c r="W17" s="2"/>
      <c r="X17" s="150">
        <f t="shared" si="1"/>
        <v>36.799999999999997</v>
      </c>
      <c r="Y17" s="165">
        <f t="shared" si="2"/>
        <v>36.799999999999997</v>
      </c>
    </row>
    <row r="18" spans="1:25" ht="15.75">
      <c r="A18" s="7">
        <v>14</v>
      </c>
      <c r="B18" s="30" t="str">
        <f>'Vnos rezultatov'!B18</f>
        <v>Borči &amp; Zdenka</v>
      </c>
      <c r="C18" s="60">
        <f>'Vnos rezultatov'!C18</f>
        <v>10.4</v>
      </c>
      <c r="D18" s="1">
        <f>'Vnos rezultatov'!H18</f>
        <v>6</v>
      </c>
      <c r="E18" s="1">
        <f>'Vnos rezultatov'!I18</f>
        <v>6</v>
      </c>
      <c r="F18" s="1">
        <f>'Vnos rezultatov'!J18</f>
        <v>4</v>
      </c>
      <c r="G18" s="1">
        <f>'Vnos rezultatov'!K18</f>
        <v>4</v>
      </c>
      <c r="H18" s="1">
        <f>'Vnos rezultatov'!L18</f>
        <v>7</v>
      </c>
      <c r="I18" s="1">
        <f>'Vnos rezultatov'!M18</f>
        <v>6</v>
      </c>
      <c r="J18" s="1">
        <f>'Vnos rezultatov'!N18</f>
        <v>5</v>
      </c>
      <c r="K18" s="1">
        <f>'Vnos rezultatov'!O18</f>
        <v>4</v>
      </c>
      <c r="L18" s="1">
        <f>'Vnos rezultatov'!P18</f>
        <v>6</v>
      </c>
      <c r="M18" s="1" t="str">
        <f>'Vnos rezultatov'!Q18</f>
        <v>x</v>
      </c>
      <c r="N18" s="1" t="str">
        <f>'Vnos rezultatov'!R18</f>
        <v>x</v>
      </c>
      <c r="O18" s="1" t="str">
        <f>'Vnos rezultatov'!S18</f>
        <v>x</v>
      </c>
      <c r="P18" s="1" t="str">
        <f>'Vnos rezultatov'!T18</f>
        <v>x</v>
      </c>
      <c r="Q18" s="1" t="str">
        <f>'Vnos rezultatov'!U18</f>
        <v>x</v>
      </c>
      <c r="R18" s="1" t="str">
        <f>'Vnos rezultatov'!V18</f>
        <v>x</v>
      </c>
      <c r="S18" s="1" t="str">
        <f>'Vnos rezultatov'!W18</f>
        <v>x</v>
      </c>
      <c r="T18" s="1" t="str">
        <f>'Vnos rezultatov'!X18</f>
        <v>x</v>
      </c>
      <c r="U18" s="1" t="str">
        <f>'Vnos rezultatov'!Y18</f>
        <v>x</v>
      </c>
      <c r="V18" s="16">
        <f t="shared" si="0"/>
        <v>48</v>
      </c>
      <c r="W18" s="2"/>
      <c r="X18" s="150">
        <f t="shared" si="1"/>
        <v>37.6</v>
      </c>
      <c r="Y18" s="165">
        <f t="shared" si="2"/>
        <v>37.6</v>
      </c>
    </row>
    <row r="19" spans="1:25" ht="16.5" thickBot="1">
      <c r="A19" s="7">
        <v>15</v>
      </c>
      <c r="B19" s="173" t="str">
        <f>'Vnos rezultatov'!B17</f>
        <v>Marina &amp; Iztok</v>
      </c>
      <c r="C19" s="60">
        <f>'Vnos rezultatov'!C17</f>
        <v>10.199999999999999</v>
      </c>
      <c r="D19" s="1">
        <f>'Vnos rezultatov'!H17</f>
        <v>7</v>
      </c>
      <c r="E19" s="1">
        <f>'Vnos rezultatov'!I17</f>
        <v>5</v>
      </c>
      <c r="F19" s="1">
        <f>'Vnos rezultatov'!J17</f>
        <v>6</v>
      </c>
      <c r="G19" s="1">
        <f>'Vnos rezultatov'!K17</f>
        <v>4</v>
      </c>
      <c r="H19" s="1">
        <f>'Vnos rezultatov'!L17</f>
        <v>4</v>
      </c>
      <c r="I19" s="1">
        <f>'Vnos rezultatov'!M17</f>
        <v>8</v>
      </c>
      <c r="J19" s="1">
        <f>'Vnos rezultatov'!N17</f>
        <v>3</v>
      </c>
      <c r="K19" s="1">
        <f>'Vnos rezultatov'!O17</f>
        <v>8</v>
      </c>
      <c r="L19" s="1">
        <f>'Vnos rezultatov'!P17</f>
        <v>5</v>
      </c>
      <c r="M19" s="1" t="str">
        <f>'Vnos rezultatov'!Q17</f>
        <v>x</v>
      </c>
      <c r="N19" s="1" t="str">
        <f>'Vnos rezultatov'!R17</f>
        <v>x</v>
      </c>
      <c r="O19" s="1" t="str">
        <f>'Vnos rezultatov'!S17</f>
        <v>x</v>
      </c>
      <c r="P19" s="1" t="str">
        <f>'Vnos rezultatov'!T17</f>
        <v>x</v>
      </c>
      <c r="Q19" s="1" t="str">
        <f>'Vnos rezultatov'!U17</f>
        <v>x</v>
      </c>
      <c r="R19" s="1" t="str">
        <f>'Vnos rezultatov'!V17</f>
        <v>x</v>
      </c>
      <c r="S19" s="1" t="str">
        <f>'Vnos rezultatov'!W17</f>
        <v>x</v>
      </c>
      <c r="T19" s="1" t="str">
        <f>'Vnos rezultatov'!X17</f>
        <v>x</v>
      </c>
      <c r="U19" s="1" t="str">
        <f>'Vnos rezultatov'!Y17</f>
        <v>x</v>
      </c>
      <c r="V19" s="16">
        <f t="shared" si="0"/>
        <v>50</v>
      </c>
      <c r="W19" s="2"/>
      <c r="X19" s="174">
        <f t="shared" si="1"/>
        <v>39.799999999999997</v>
      </c>
      <c r="Y19" s="165">
        <f t="shared" si="2"/>
        <v>39.799999999999997</v>
      </c>
    </row>
    <row r="20" spans="1:25" ht="15.75" hidden="1">
      <c r="A20" s="7">
        <v>16</v>
      </c>
      <c r="B20" s="30">
        <f>'Vnos rezultatov'!B22</f>
        <v>0</v>
      </c>
      <c r="C20" s="60">
        <f>'Vnos rezultatov'!C22</f>
        <v>-1.3</v>
      </c>
      <c r="D20" s="1" t="str">
        <f>'Vnos rezultatov'!H22</f>
        <v>x</v>
      </c>
      <c r="E20" s="1" t="str">
        <f>'Vnos rezultatov'!I22</f>
        <v>x</v>
      </c>
      <c r="F20" s="1" t="str">
        <f>'Vnos rezultatov'!J22</f>
        <v>x</v>
      </c>
      <c r="G20" s="1" t="str">
        <f>'Vnos rezultatov'!K22</f>
        <v>x</v>
      </c>
      <c r="H20" s="1" t="str">
        <f>'Vnos rezultatov'!L22</f>
        <v>x</v>
      </c>
      <c r="I20" s="1" t="str">
        <f>'Vnos rezultatov'!M22</f>
        <v>x</v>
      </c>
      <c r="J20" s="1" t="str">
        <f>'Vnos rezultatov'!N22</f>
        <v>x</v>
      </c>
      <c r="K20" s="1" t="str">
        <f>'Vnos rezultatov'!O22</f>
        <v>x</v>
      </c>
      <c r="L20" s="1" t="str">
        <f>'Vnos rezultatov'!P22</f>
        <v>x</v>
      </c>
      <c r="M20" s="1" t="str">
        <f>'Vnos rezultatov'!Q22</f>
        <v>x</v>
      </c>
      <c r="N20" s="1" t="str">
        <f>'Vnos rezultatov'!R22</f>
        <v>x</v>
      </c>
      <c r="O20" s="1" t="str">
        <f>'Vnos rezultatov'!S22</f>
        <v>x</v>
      </c>
      <c r="P20" s="1" t="str">
        <f>'Vnos rezultatov'!T22</f>
        <v>x</v>
      </c>
      <c r="Q20" s="1" t="str">
        <f>'Vnos rezultatov'!U22</f>
        <v>x</v>
      </c>
      <c r="R20" s="1" t="str">
        <f>'Vnos rezultatov'!V22</f>
        <v>x</v>
      </c>
      <c r="S20" s="1" t="str">
        <f>'Vnos rezultatov'!W22</f>
        <v>x</v>
      </c>
      <c r="T20" s="1" t="str">
        <f>'Vnos rezultatov'!X22</f>
        <v>x</v>
      </c>
      <c r="U20" s="1" t="str">
        <f>'Vnos rezultatov'!Y22</f>
        <v>x</v>
      </c>
      <c r="V20" s="16">
        <f t="shared" ref="V20:V26" si="3">SUM(D20:U20)</f>
        <v>0</v>
      </c>
      <c r="W20" s="2"/>
      <c r="X20" s="150">
        <f t="shared" ref="X20:X68" si="4">V20-C20</f>
        <v>1.3</v>
      </c>
      <c r="Y20" s="165">
        <f t="shared" si="2"/>
        <v>1.3</v>
      </c>
    </row>
    <row r="21" spans="1:25" ht="15.75" hidden="1">
      <c r="A21" s="7">
        <v>17</v>
      </c>
      <c r="B21" s="30">
        <f>'Vnos rezultatov'!B23</f>
        <v>0</v>
      </c>
      <c r="C21" s="60">
        <f>'Vnos rezultatov'!C23</f>
        <v>-1.3</v>
      </c>
      <c r="D21" s="1" t="str">
        <f>'Vnos rezultatov'!H23</f>
        <v>x</v>
      </c>
      <c r="E21" s="1" t="str">
        <f>'Vnos rezultatov'!I23</f>
        <v>x</v>
      </c>
      <c r="F21" s="1" t="str">
        <f>'Vnos rezultatov'!J23</f>
        <v>x</v>
      </c>
      <c r="G21" s="1" t="str">
        <f>'Vnos rezultatov'!K23</f>
        <v>x</v>
      </c>
      <c r="H21" s="1" t="str">
        <f>'Vnos rezultatov'!L23</f>
        <v>x</v>
      </c>
      <c r="I21" s="1" t="str">
        <f>'Vnos rezultatov'!M23</f>
        <v>x</v>
      </c>
      <c r="J21" s="1" t="str">
        <f>'Vnos rezultatov'!N23</f>
        <v>x</v>
      </c>
      <c r="K21" s="1" t="str">
        <f>'Vnos rezultatov'!O23</f>
        <v>x</v>
      </c>
      <c r="L21" s="1" t="str">
        <f>'Vnos rezultatov'!P23</f>
        <v>x</v>
      </c>
      <c r="M21" s="1" t="str">
        <f>'Vnos rezultatov'!Q23</f>
        <v>x</v>
      </c>
      <c r="N21" s="1" t="str">
        <f>'Vnos rezultatov'!R23</f>
        <v>x</v>
      </c>
      <c r="O21" s="1" t="str">
        <f>'Vnos rezultatov'!S23</f>
        <v>x</v>
      </c>
      <c r="P21" s="1" t="str">
        <f>'Vnos rezultatov'!T23</f>
        <v>x</v>
      </c>
      <c r="Q21" s="1" t="str">
        <f>'Vnos rezultatov'!U23</f>
        <v>x</v>
      </c>
      <c r="R21" s="1" t="str">
        <f>'Vnos rezultatov'!V23</f>
        <v>x</v>
      </c>
      <c r="S21" s="1" t="str">
        <f>'Vnos rezultatov'!W23</f>
        <v>x</v>
      </c>
      <c r="T21" s="1" t="str">
        <f>'Vnos rezultatov'!X23</f>
        <v>x</v>
      </c>
      <c r="U21" s="1" t="str">
        <f>'Vnos rezultatov'!Y23</f>
        <v>x</v>
      </c>
      <c r="V21" s="16">
        <f t="shared" si="3"/>
        <v>0</v>
      </c>
      <c r="W21" s="2"/>
      <c r="X21" s="150">
        <f t="shared" si="4"/>
        <v>1.3</v>
      </c>
      <c r="Y21" s="165">
        <f t="shared" si="2"/>
        <v>1.3</v>
      </c>
    </row>
    <row r="22" spans="1:25" ht="15.75" hidden="1">
      <c r="A22" s="7">
        <v>18</v>
      </c>
      <c r="B22" s="30">
        <f>'Vnos rezultatov'!B24</f>
        <v>0</v>
      </c>
      <c r="C22" s="60">
        <f>'Vnos rezultatov'!C24</f>
        <v>-1.3</v>
      </c>
      <c r="D22" s="1" t="str">
        <f>'Vnos rezultatov'!H24</f>
        <v>x</v>
      </c>
      <c r="E22" s="1" t="str">
        <f>'Vnos rezultatov'!I24</f>
        <v>x</v>
      </c>
      <c r="F22" s="1" t="str">
        <f>'Vnos rezultatov'!J24</f>
        <v>x</v>
      </c>
      <c r="G22" s="1" t="str">
        <f>'Vnos rezultatov'!K24</f>
        <v>x</v>
      </c>
      <c r="H22" s="1" t="str">
        <f>'Vnos rezultatov'!L24</f>
        <v>x</v>
      </c>
      <c r="I22" s="1" t="str">
        <f>'Vnos rezultatov'!M24</f>
        <v>x</v>
      </c>
      <c r="J22" s="1" t="str">
        <f>'Vnos rezultatov'!N24</f>
        <v>x</v>
      </c>
      <c r="K22" s="1" t="str">
        <f>'Vnos rezultatov'!O24</f>
        <v>x</v>
      </c>
      <c r="L22" s="1" t="str">
        <f>'Vnos rezultatov'!P24</f>
        <v>x</v>
      </c>
      <c r="M22" s="1" t="str">
        <f>'Vnos rezultatov'!Q24</f>
        <v>x</v>
      </c>
      <c r="N22" s="1" t="str">
        <f>'Vnos rezultatov'!R24</f>
        <v>x</v>
      </c>
      <c r="O22" s="1" t="str">
        <f>'Vnos rezultatov'!S24</f>
        <v>x</v>
      </c>
      <c r="P22" s="1" t="str">
        <f>'Vnos rezultatov'!T24</f>
        <v>x</v>
      </c>
      <c r="Q22" s="1" t="str">
        <f>'Vnos rezultatov'!U24</f>
        <v>x</v>
      </c>
      <c r="R22" s="1" t="str">
        <f>'Vnos rezultatov'!V24</f>
        <v>x</v>
      </c>
      <c r="S22" s="1" t="str">
        <f>'Vnos rezultatov'!W24</f>
        <v>x</v>
      </c>
      <c r="T22" s="1" t="str">
        <f>'Vnos rezultatov'!X24</f>
        <v>x</v>
      </c>
      <c r="U22" s="1" t="str">
        <f>'Vnos rezultatov'!Y24</f>
        <v>x</v>
      </c>
      <c r="V22" s="16">
        <f t="shared" si="3"/>
        <v>0</v>
      </c>
      <c r="W22" s="2"/>
      <c r="X22" s="150">
        <f t="shared" si="4"/>
        <v>1.3</v>
      </c>
      <c r="Y22" s="165">
        <f t="shared" si="2"/>
        <v>1.3</v>
      </c>
    </row>
    <row r="23" spans="1:25" ht="15.75" hidden="1">
      <c r="A23" s="7">
        <v>19</v>
      </c>
      <c r="B23" s="30">
        <f>'Vnos rezultatov'!B25</f>
        <v>0</v>
      </c>
      <c r="C23" s="60">
        <f>'Vnos rezultatov'!C25</f>
        <v>-1.3</v>
      </c>
      <c r="D23" s="1" t="str">
        <f>'Vnos rezultatov'!H25</f>
        <v>x</v>
      </c>
      <c r="E23" s="1" t="str">
        <f>'Vnos rezultatov'!I25</f>
        <v>x</v>
      </c>
      <c r="F23" s="1" t="str">
        <f>'Vnos rezultatov'!J25</f>
        <v>x</v>
      </c>
      <c r="G23" s="1" t="str">
        <f>'Vnos rezultatov'!K25</f>
        <v>x</v>
      </c>
      <c r="H23" s="1" t="str">
        <f>'Vnos rezultatov'!L25</f>
        <v>x</v>
      </c>
      <c r="I23" s="1" t="str">
        <f>'Vnos rezultatov'!M25</f>
        <v>x</v>
      </c>
      <c r="J23" s="1" t="str">
        <f>'Vnos rezultatov'!N25</f>
        <v>x</v>
      </c>
      <c r="K23" s="1" t="str">
        <f>'Vnos rezultatov'!O25</f>
        <v>x</v>
      </c>
      <c r="L23" s="1" t="str">
        <f>'Vnos rezultatov'!P25</f>
        <v>x</v>
      </c>
      <c r="M23" s="1" t="str">
        <f>'Vnos rezultatov'!Q25</f>
        <v>x</v>
      </c>
      <c r="N23" s="1" t="str">
        <f>'Vnos rezultatov'!R25</f>
        <v>x</v>
      </c>
      <c r="O23" s="1" t="str">
        <f>'Vnos rezultatov'!S25</f>
        <v>x</v>
      </c>
      <c r="P23" s="1" t="str">
        <f>'Vnos rezultatov'!T25</f>
        <v>x</v>
      </c>
      <c r="Q23" s="1" t="str">
        <f>'Vnos rezultatov'!U25</f>
        <v>x</v>
      </c>
      <c r="R23" s="1" t="str">
        <f>'Vnos rezultatov'!V25</f>
        <v>x</v>
      </c>
      <c r="S23" s="1" t="str">
        <f>'Vnos rezultatov'!W25</f>
        <v>x</v>
      </c>
      <c r="T23" s="1" t="str">
        <f>'Vnos rezultatov'!X25</f>
        <v>x</v>
      </c>
      <c r="U23" s="1" t="str">
        <f>'Vnos rezultatov'!Y25</f>
        <v>x</v>
      </c>
      <c r="V23" s="16">
        <f t="shared" si="3"/>
        <v>0</v>
      </c>
      <c r="W23" s="2"/>
      <c r="X23" s="150">
        <f t="shared" si="4"/>
        <v>1.3</v>
      </c>
      <c r="Y23" s="165">
        <f t="shared" si="2"/>
        <v>1.3</v>
      </c>
    </row>
    <row r="24" spans="1:25" ht="15.75" hidden="1">
      <c r="A24" s="7">
        <v>20</v>
      </c>
      <c r="B24" s="30">
        <f>'Vnos rezultatov'!B26</f>
        <v>0</v>
      </c>
      <c r="C24" s="60">
        <f>'Vnos rezultatov'!C26</f>
        <v>-1.3</v>
      </c>
      <c r="D24" s="1" t="str">
        <f>'Vnos rezultatov'!H26</f>
        <v>x</v>
      </c>
      <c r="E24" s="1" t="str">
        <f>'Vnos rezultatov'!I26</f>
        <v>x</v>
      </c>
      <c r="F24" s="1" t="str">
        <f>'Vnos rezultatov'!J26</f>
        <v>x</v>
      </c>
      <c r="G24" s="1" t="str">
        <f>'Vnos rezultatov'!K26</f>
        <v>x</v>
      </c>
      <c r="H24" s="1" t="str">
        <f>'Vnos rezultatov'!L26</f>
        <v>x</v>
      </c>
      <c r="I24" s="1" t="str">
        <f>'Vnos rezultatov'!M26</f>
        <v>x</v>
      </c>
      <c r="J24" s="1" t="str">
        <f>'Vnos rezultatov'!N26</f>
        <v>x</v>
      </c>
      <c r="K24" s="1" t="str">
        <f>'Vnos rezultatov'!O26</f>
        <v>x</v>
      </c>
      <c r="L24" s="1" t="str">
        <f>'Vnos rezultatov'!P26</f>
        <v>x</v>
      </c>
      <c r="M24" s="1" t="str">
        <f>'Vnos rezultatov'!Q26</f>
        <v>x</v>
      </c>
      <c r="N24" s="1" t="str">
        <f>'Vnos rezultatov'!R26</f>
        <v>x</v>
      </c>
      <c r="O24" s="1" t="str">
        <f>'Vnos rezultatov'!S26</f>
        <v>x</v>
      </c>
      <c r="P24" s="1" t="str">
        <f>'Vnos rezultatov'!T26</f>
        <v>x</v>
      </c>
      <c r="Q24" s="1" t="str">
        <f>'Vnos rezultatov'!U26</f>
        <v>x</v>
      </c>
      <c r="R24" s="1" t="str">
        <f>'Vnos rezultatov'!V26</f>
        <v>x</v>
      </c>
      <c r="S24" s="1" t="str">
        <f>'Vnos rezultatov'!W26</f>
        <v>x</v>
      </c>
      <c r="T24" s="1" t="str">
        <f>'Vnos rezultatov'!X26</f>
        <v>x</v>
      </c>
      <c r="U24" s="1" t="str">
        <f>'Vnos rezultatov'!Y26</f>
        <v>x</v>
      </c>
      <c r="V24" s="16">
        <f t="shared" si="3"/>
        <v>0</v>
      </c>
      <c r="W24" s="2"/>
      <c r="X24" s="150">
        <f t="shared" si="4"/>
        <v>1.3</v>
      </c>
      <c r="Y24" s="165">
        <f t="shared" si="2"/>
        <v>1.3</v>
      </c>
    </row>
    <row r="25" spans="1:25" ht="15.75" hidden="1">
      <c r="A25" s="7">
        <v>21</v>
      </c>
      <c r="B25" s="30">
        <f>'Vnos rezultatov'!B27</f>
        <v>0</v>
      </c>
      <c r="C25" s="60">
        <f>'Vnos rezultatov'!C27</f>
        <v>-1.3</v>
      </c>
      <c r="D25" s="1" t="str">
        <f>'Vnos rezultatov'!H27</f>
        <v>x</v>
      </c>
      <c r="E25" s="1" t="str">
        <f>'Vnos rezultatov'!I27</f>
        <v>x</v>
      </c>
      <c r="F25" s="1" t="str">
        <f>'Vnos rezultatov'!J27</f>
        <v>x</v>
      </c>
      <c r="G25" s="1" t="str">
        <f>'Vnos rezultatov'!K27</f>
        <v>x</v>
      </c>
      <c r="H25" s="1" t="str">
        <f>'Vnos rezultatov'!L27</f>
        <v>x</v>
      </c>
      <c r="I25" s="1" t="str">
        <f>'Vnos rezultatov'!M27</f>
        <v>x</v>
      </c>
      <c r="J25" s="1" t="str">
        <f>'Vnos rezultatov'!N27</f>
        <v>x</v>
      </c>
      <c r="K25" s="1" t="str">
        <f>'Vnos rezultatov'!O27</f>
        <v>x</v>
      </c>
      <c r="L25" s="1" t="str">
        <f>'Vnos rezultatov'!P27</f>
        <v>x</v>
      </c>
      <c r="M25" s="1" t="str">
        <f>'Vnos rezultatov'!Q27</f>
        <v>x</v>
      </c>
      <c r="N25" s="1" t="str">
        <f>'Vnos rezultatov'!R27</f>
        <v>x</v>
      </c>
      <c r="O25" s="1" t="str">
        <f>'Vnos rezultatov'!S27</f>
        <v>x</v>
      </c>
      <c r="P25" s="1" t="str">
        <f>'Vnos rezultatov'!T27</f>
        <v>x</v>
      </c>
      <c r="Q25" s="1" t="str">
        <f>'Vnos rezultatov'!U27</f>
        <v>x</v>
      </c>
      <c r="R25" s="1" t="str">
        <f>'Vnos rezultatov'!V27</f>
        <v>x</v>
      </c>
      <c r="S25" s="1" t="str">
        <f>'Vnos rezultatov'!W27</f>
        <v>x</v>
      </c>
      <c r="T25" s="1" t="str">
        <f>'Vnos rezultatov'!X27</f>
        <v>x</v>
      </c>
      <c r="U25" s="1" t="str">
        <f>'Vnos rezultatov'!Y27</f>
        <v>x</v>
      </c>
      <c r="V25" s="16">
        <f t="shared" si="3"/>
        <v>0</v>
      </c>
      <c r="W25" s="2"/>
      <c r="X25" s="150">
        <f t="shared" si="4"/>
        <v>1.3</v>
      </c>
      <c r="Y25" s="165">
        <f t="shared" si="2"/>
        <v>1.3</v>
      </c>
    </row>
    <row r="26" spans="1:25" ht="15.75" hidden="1">
      <c r="A26" s="7">
        <v>22</v>
      </c>
      <c r="B26" s="30">
        <f>'Vnos rezultatov'!B28</f>
        <v>0</v>
      </c>
      <c r="C26" s="60">
        <f>'Vnos rezultatov'!C28</f>
        <v>-1.3</v>
      </c>
      <c r="D26" s="1" t="str">
        <f>'Vnos rezultatov'!H28</f>
        <v>x</v>
      </c>
      <c r="E26" s="1" t="str">
        <f>'Vnos rezultatov'!I28</f>
        <v>x</v>
      </c>
      <c r="F26" s="1" t="str">
        <f>'Vnos rezultatov'!J28</f>
        <v>x</v>
      </c>
      <c r="G26" s="1" t="str">
        <f>'Vnos rezultatov'!K28</f>
        <v>x</v>
      </c>
      <c r="H26" s="1" t="str">
        <f>'Vnos rezultatov'!L28</f>
        <v>x</v>
      </c>
      <c r="I26" s="1" t="str">
        <f>'Vnos rezultatov'!M28</f>
        <v>x</v>
      </c>
      <c r="J26" s="1" t="str">
        <f>'Vnos rezultatov'!N28</f>
        <v>x</v>
      </c>
      <c r="K26" s="1" t="str">
        <f>'Vnos rezultatov'!O28</f>
        <v>x</v>
      </c>
      <c r="L26" s="1" t="str">
        <f>'Vnos rezultatov'!P28</f>
        <v>x</v>
      </c>
      <c r="M26" s="1" t="str">
        <f>'Vnos rezultatov'!Q28</f>
        <v>x</v>
      </c>
      <c r="N26" s="1" t="str">
        <f>'Vnos rezultatov'!R28</f>
        <v>x</v>
      </c>
      <c r="O26" s="1" t="str">
        <f>'Vnos rezultatov'!S28</f>
        <v>x</v>
      </c>
      <c r="P26" s="1" t="str">
        <f>'Vnos rezultatov'!T28</f>
        <v>x</v>
      </c>
      <c r="Q26" s="1" t="str">
        <f>'Vnos rezultatov'!U28</f>
        <v>x</v>
      </c>
      <c r="R26" s="1" t="str">
        <f>'Vnos rezultatov'!V28</f>
        <v>x</v>
      </c>
      <c r="S26" s="1" t="str">
        <f>'Vnos rezultatov'!W28</f>
        <v>x</v>
      </c>
      <c r="T26" s="1" t="str">
        <f>'Vnos rezultatov'!X28</f>
        <v>x</v>
      </c>
      <c r="U26" s="1" t="str">
        <f>'Vnos rezultatov'!Y28</f>
        <v>x</v>
      </c>
      <c r="V26" s="16">
        <f t="shared" si="3"/>
        <v>0</v>
      </c>
      <c r="W26" s="2"/>
      <c r="X26" s="150">
        <f t="shared" si="4"/>
        <v>1.3</v>
      </c>
      <c r="Y26" s="165">
        <f t="shared" si="2"/>
        <v>1.3</v>
      </c>
    </row>
    <row r="27" spans="1:25" ht="15.75" hidden="1">
      <c r="A27" s="7">
        <v>23</v>
      </c>
      <c r="B27" s="30">
        <f>'Vnos rezultatov'!B29</f>
        <v>0</v>
      </c>
      <c r="C27" s="60">
        <f>'Vnos rezultatov'!C29</f>
        <v>-1.3</v>
      </c>
      <c r="D27" s="1" t="str">
        <f>'Vnos rezultatov'!H29</f>
        <v>x</v>
      </c>
      <c r="E27" s="1" t="str">
        <f>'Vnos rezultatov'!I29</f>
        <v>x</v>
      </c>
      <c r="F27" s="1" t="str">
        <f>'Vnos rezultatov'!J29</f>
        <v>x</v>
      </c>
      <c r="G27" s="1" t="str">
        <f>'Vnos rezultatov'!K29</f>
        <v>x</v>
      </c>
      <c r="H27" s="1" t="str">
        <f>'Vnos rezultatov'!L29</f>
        <v>x</v>
      </c>
      <c r="I27" s="1" t="str">
        <f>'Vnos rezultatov'!M29</f>
        <v>x</v>
      </c>
      <c r="J27" s="1" t="str">
        <f>'Vnos rezultatov'!N29</f>
        <v>x</v>
      </c>
      <c r="K27" s="1" t="str">
        <f>'Vnos rezultatov'!O29</f>
        <v>x</v>
      </c>
      <c r="L27" s="1" t="str">
        <f>'Vnos rezultatov'!P29</f>
        <v>x</v>
      </c>
      <c r="M27" s="1" t="str">
        <f>'Vnos rezultatov'!Q29</f>
        <v>x</v>
      </c>
      <c r="N27" s="1" t="str">
        <f>'Vnos rezultatov'!R29</f>
        <v>x</v>
      </c>
      <c r="O27" s="1" t="str">
        <f>'Vnos rezultatov'!S29</f>
        <v>x</v>
      </c>
      <c r="P27" s="1" t="str">
        <f>'Vnos rezultatov'!T29</f>
        <v>x</v>
      </c>
      <c r="Q27" s="1" t="str">
        <f>'Vnos rezultatov'!U29</f>
        <v>x</v>
      </c>
      <c r="R27" s="1" t="str">
        <f>'Vnos rezultatov'!V29</f>
        <v>x</v>
      </c>
      <c r="S27" s="1" t="str">
        <f>'Vnos rezultatov'!W29</f>
        <v>x</v>
      </c>
      <c r="T27" s="1" t="str">
        <f>'Vnos rezultatov'!X29</f>
        <v>x</v>
      </c>
      <c r="U27" s="1" t="str">
        <f>'Vnos rezultatov'!Y29</f>
        <v>x</v>
      </c>
      <c r="V27" s="16">
        <f>SUM(D27:U27)</f>
        <v>0</v>
      </c>
      <c r="W27" s="2"/>
      <c r="X27" s="150">
        <f t="shared" si="4"/>
        <v>1.3</v>
      </c>
      <c r="Y27" s="165">
        <f t="shared" si="2"/>
        <v>1.3</v>
      </c>
    </row>
    <row r="28" spans="1:25" ht="16.5" hidden="1" customHeight="1">
      <c r="A28" s="7">
        <v>24</v>
      </c>
      <c r="B28" s="30">
        <f>'Vnos rezultatov'!B30</f>
        <v>0</v>
      </c>
      <c r="C28" s="60">
        <f>'Vnos rezultatov'!C30</f>
        <v>-1.3</v>
      </c>
      <c r="D28" s="1" t="str">
        <f>'Vnos rezultatov'!H30</f>
        <v>x</v>
      </c>
      <c r="E28" s="1" t="str">
        <f>'Vnos rezultatov'!I30</f>
        <v>x</v>
      </c>
      <c r="F28" s="1" t="str">
        <f>'Vnos rezultatov'!J30</f>
        <v>x</v>
      </c>
      <c r="G28" s="1" t="str">
        <f>'Vnos rezultatov'!K30</f>
        <v>x</v>
      </c>
      <c r="H28" s="1" t="str">
        <f>'Vnos rezultatov'!L30</f>
        <v>x</v>
      </c>
      <c r="I28" s="1" t="str">
        <f>'Vnos rezultatov'!M30</f>
        <v>x</v>
      </c>
      <c r="J28" s="1" t="str">
        <f>'Vnos rezultatov'!N30</f>
        <v>x</v>
      </c>
      <c r="K28" s="1" t="str">
        <f>'Vnos rezultatov'!O30</f>
        <v>x</v>
      </c>
      <c r="L28" s="1" t="str">
        <f>'Vnos rezultatov'!P30</f>
        <v>x</v>
      </c>
      <c r="M28" s="1" t="str">
        <f>'Vnos rezultatov'!Q30</f>
        <v>x</v>
      </c>
      <c r="N28" s="1" t="str">
        <f>'Vnos rezultatov'!R30</f>
        <v>x</v>
      </c>
      <c r="O28" s="1" t="str">
        <f>'Vnos rezultatov'!S30</f>
        <v>x</v>
      </c>
      <c r="P28" s="1" t="str">
        <f>'Vnos rezultatov'!T30</f>
        <v>x</v>
      </c>
      <c r="Q28" s="1" t="str">
        <f>'Vnos rezultatov'!U30</f>
        <v>x</v>
      </c>
      <c r="R28" s="1" t="str">
        <f>'Vnos rezultatov'!V30</f>
        <v>x</v>
      </c>
      <c r="S28" s="1" t="str">
        <f>'Vnos rezultatov'!W30</f>
        <v>x</v>
      </c>
      <c r="T28" s="1" t="str">
        <f>'Vnos rezultatov'!X30</f>
        <v>x</v>
      </c>
      <c r="U28" s="1" t="str">
        <f>'Vnos rezultatov'!Y30</f>
        <v>x</v>
      </c>
      <c r="V28" s="16">
        <f t="shared" ref="V28:V68" si="5">SUM(D28:U28)</f>
        <v>0</v>
      </c>
      <c r="W28" s="2"/>
      <c r="X28" s="150">
        <f t="shared" si="4"/>
        <v>1.3</v>
      </c>
      <c r="Y28" s="165">
        <f t="shared" si="2"/>
        <v>1.3</v>
      </c>
    </row>
    <row r="29" spans="1:25" ht="15.75" hidden="1">
      <c r="A29" s="7">
        <v>25</v>
      </c>
      <c r="B29" s="30">
        <f>'Vnos rezultatov'!B31</f>
        <v>0</v>
      </c>
      <c r="C29" s="60">
        <f>'Vnos rezultatov'!C31</f>
        <v>-1.3</v>
      </c>
      <c r="D29" s="1" t="str">
        <f>'Vnos rezultatov'!H31</f>
        <v>x</v>
      </c>
      <c r="E29" s="1" t="str">
        <f>'Vnos rezultatov'!I31</f>
        <v>x</v>
      </c>
      <c r="F29" s="1" t="str">
        <f>'Vnos rezultatov'!J31</f>
        <v>x</v>
      </c>
      <c r="G29" s="1" t="str">
        <f>'Vnos rezultatov'!K31</f>
        <v>x</v>
      </c>
      <c r="H29" s="1" t="str">
        <f>'Vnos rezultatov'!L31</f>
        <v>x</v>
      </c>
      <c r="I29" s="1" t="str">
        <f>'Vnos rezultatov'!M31</f>
        <v>x</v>
      </c>
      <c r="J29" s="1" t="str">
        <f>'Vnos rezultatov'!N31</f>
        <v>x</v>
      </c>
      <c r="K29" s="1" t="str">
        <f>'Vnos rezultatov'!O31</f>
        <v>x</v>
      </c>
      <c r="L29" s="1" t="str">
        <f>'Vnos rezultatov'!P31</f>
        <v>x</v>
      </c>
      <c r="M29" s="1" t="str">
        <f>'Vnos rezultatov'!Q31</f>
        <v>x</v>
      </c>
      <c r="N29" s="1" t="str">
        <f>'Vnos rezultatov'!R31</f>
        <v>x</v>
      </c>
      <c r="O29" s="1" t="str">
        <f>'Vnos rezultatov'!S31</f>
        <v>x</v>
      </c>
      <c r="P29" s="1" t="str">
        <f>'Vnos rezultatov'!T31</f>
        <v>x</v>
      </c>
      <c r="Q29" s="1" t="str">
        <f>'Vnos rezultatov'!U31</f>
        <v>x</v>
      </c>
      <c r="R29" s="1" t="str">
        <f>'Vnos rezultatov'!V31</f>
        <v>x</v>
      </c>
      <c r="S29" s="1" t="str">
        <f>'Vnos rezultatov'!W31</f>
        <v>x</v>
      </c>
      <c r="T29" s="1" t="str">
        <f>'Vnos rezultatov'!X31</f>
        <v>x</v>
      </c>
      <c r="U29" s="1" t="str">
        <f>'Vnos rezultatov'!Y31</f>
        <v>x</v>
      </c>
      <c r="V29" s="16">
        <f t="shared" si="5"/>
        <v>0</v>
      </c>
      <c r="W29" s="2"/>
      <c r="X29" s="150">
        <f t="shared" si="4"/>
        <v>1.3</v>
      </c>
      <c r="Y29" s="165">
        <f t="shared" si="2"/>
        <v>1.3</v>
      </c>
    </row>
    <row r="30" spans="1:25" ht="15.75" hidden="1">
      <c r="A30" s="7">
        <v>26</v>
      </c>
      <c r="B30" s="30">
        <f>'Vnos rezultatov'!B32</f>
        <v>0</v>
      </c>
      <c r="C30" s="60">
        <f>'Vnos rezultatov'!C32</f>
        <v>-1.3</v>
      </c>
      <c r="D30" s="1" t="str">
        <f>'Vnos rezultatov'!H32</f>
        <v>x</v>
      </c>
      <c r="E30" s="1" t="str">
        <f>'Vnos rezultatov'!I32</f>
        <v>x</v>
      </c>
      <c r="F30" s="1" t="str">
        <f>'Vnos rezultatov'!J32</f>
        <v>x</v>
      </c>
      <c r="G30" s="1" t="str">
        <f>'Vnos rezultatov'!K32</f>
        <v>x</v>
      </c>
      <c r="H30" s="1" t="str">
        <f>'Vnos rezultatov'!L32</f>
        <v>x</v>
      </c>
      <c r="I30" s="1" t="str">
        <f>'Vnos rezultatov'!M32</f>
        <v>x</v>
      </c>
      <c r="J30" s="1" t="str">
        <f>'Vnos rezultatov'!N32</f>
        <v>x</v>
      </c>
      <c r="K30" s="1" t="str">
        <f>'Vnos rezultatov'!O32</f>
        <v>x</v>
      </c>
      <c r="L30" s="1" t="str">
        <f>'Vnos rezultatov'!P32</f>
        <v>x</v>
      </c>
      <c r="M30" s="1" t="str">
        <f>'Vnos rezultatov'!Q32</f>
        <v>x</v>
      </c>
      <c r="N30" s="1" t="str">
        <f>'Vnos rezultatov'!R32</f>
        <v>x</v>
      </c>
      <c r="O30" s="1" t="str">
        <f>'Vnos rezultatov'!S32</f>
        <v>x</v>
      </c>
      <c r="P30" s="1" t="str">
        <f>'Vnos rezultatov'!T32</f>
        <v>x</v>
      </c>
      <c r="Q30" s="1" t="str">
        <f>'Vnos rezultatov'!U32</f>
        <v>x</v>
      </c>
      <c r="R30" s="1" t="str">
        <f>'Vnos rezultatov'!V32</f>
        <v>x</v>
      </c>
      <c r="S30" s="1" t="str">
        <f>'Vnos rezultatov'!W32</f>
        <v>x</v>
      </c>
      <c r="T30" s="1" t="str">
        <f>'Vnos rezultatov'!X32</f>
        <v>x</v>
      </c>
      <c r="U30" s="1" t="str">
        <f>'Vnos rezultatov'!Y32</f>
        <v>x</v>
      </c>
      <c r="V30" s="16">
        <f t="shared" si="5"/>
        <v>0</v>
      </c>
      <c r="W30" s="2"/>
      <c r="X30" s="150">
        <f t="shared" si="4"/>
        <v>1.3</v>
      </c>
      <c r="Y30" s="165">
        <f t="shared" si="2"/>
        <v>1.3</v>
      </c>
    </row>
    <row r="31" spans="1:25" ht="15.75" hidden="1">
      <c r="A31" s="7">
        <v>27</v>
      </c>
      <c r="B31" s="30">
        <f>'Vnos rezultatov'!B33</f>
        <v>0</v>
      </c>
      <c r="C31" s="60">
        <f>'Vnos rezultatov'!C33</f>
        <v>-1.3</v>
      </c>
      <c r="D31" s="1" t="str">
        <f>'Vnos rezultatov'!H33</f>
        <v>x</v>
      </c>
      <c r="E31" s="1" t="str">
        <f>'Vnos rezultatov'!I33</f>
        <v>x</v>
      </c>
      <c r="F31" s="1" t="str">
        <f>'Vnos rezultatov'!J33</f>
        <v>x</v>
      </c>
      <c r="G31" s="1" t="str">
        <f>'Vnos rezultatov'!K33</f>
        <v>x</v>
      </c>
      <c r="H31" s="1" t="str">
        <f>'Vnos rezultatov'!L33</f>
        <v>x</v>
      </c>
      <c r="I31" s="1" t="str">
        <f>'Vnos rezultatov'!M33</f>
        <v>x</v>
      </c>
      <c r="J31" s="1" t="str">
        <f>'Vnos rezultatov'!N33</f>
        <v>x</v>
      </c>
      <c r="K31" s="1" t="str">
        <f>'Vnos rezultatov'!O33</f>
        <v>x</v>
      </c>
      <c r="L31" s="1" t="str">
        <f>'Vnos rezultatov'!P33</f>
        <v>x</v>
      </c>
      <c r="M31" s="1" t="str">
        <f>'Vnos rezultatov'!Q33</f>
        <v>x</v>
      </c>
      <c r="N31" s="1" t="str">
        <f>'Vnos rezultatov'!R33</f>
        <v>x</v>
      </c>
      <c r="O31" s="1" t="str">
        <f>'Vnos rezultatov'!S33</f>
        <v>x</v>
      </c>
      <c r="P31" s="1" t="str">
        <f>'Vnos rezultatov'!T33</f>
        <v>x</v>
      </c>
      <c r="Q31" s="1" t="str">
        <f>'Vnos rezultatov'!U33</f>
        <v>x</v>
      </c>
      <c r="R31" s="1" t="str">
        <f>'Vnos rezultatov'!V33</f>
        <v>x</v>
      </c>
      <c r="S31" s="1" t="str">
        <f>'Vnos rezultatov'!W33</f>
        <v>x</v>
      </c>
      <c r="T31" s="1" t="str">
        <f>'Vnos rezultatov'!X33</f>
        <v>x</v>
      </c>
      <c r="U31" s="1" t="str">
        <f>'Vnos rezultatov'!Y33</f>
        <v>x</v>
      </c>
      <c r="V31" s="16">
        <f t="shared" si="5"/>
        <v>0</v>
      </c>
      <c r="W31" s="2"/>
      <c r="X31" s="150">
        <f t="shared" si="4"/>
        <v>1.3</v>
      </c>
      <c r="Y31" s="165">
        <f t="shared" si="2"/>
        <v>1.3</v>
      </c>
    </row>
    <row r="32" spans="1:25" ht="15.75" hidden="1">
      <c r="A32" s="7">
        <v>28</v>
      </c>
      <c r="B32" s="30">
        <f>'Vnos rezultatov'!B34</f>
        <v>0</v>
      </c>
      <c r="C32" s="60">
        <f>'Vnos rezultatov'!C34</f>
        <v>-1.3</v>
      </c>
      <c r="D32" s="1" t="str">
        <f>'Vnos rezultatov'!H34</f>
        <v>x</v>
      </c>
      <c r="E32" s="1" t="str">
        <f>'Vnos rezultatov'!I34</f>
        <v>x</v>
      </c>
      <c r="F32" s="1" t="str">
        <f>'Vnos rezultatov'!J34</f>
        <v>x</v>
      </c>
      <c r="G32" s="1" t="str">
        <f>'Vnos rezultatov'!K34</f>
        <v>x</v>
      </c>
      <c r="H32" s="1" t="str">
        <f>'Vnos rezultatov'!L34</f>
        <v>x</v>
      </c>
      <c r="I32" s="1" t="str">
        <f>'Vnos rezultatov'!M34</f>
        <v>x</v>
      </c>
      <c r="J32" s="1" t="str">
        <f>'Vnos rezultatov'!N34</f>
        <v>x</v>
      </c>
      <c r="K32" s="1" t="str">
        <f>'Vnos rezultatov'!O34</f>
        <v>x</v>
      </c>
      <c r="L32" s="1" t="str">
        <f>'Vnos rezultatov'!P34</f>
        <v>x</v>
      </c>
      <c r="M32" s="1" t="str">
        <f>'Vnos rezultatov'!Q34</f>
        <v>x</v>
      </c>
      <c r="N32" s="1" t="str">
        <f>'Vnos rezultatov'!R34</f>
        <v>x</v>
      </c>
      <c r="O32" s="1" t="str">
        <f>'Vnos rezultatov'!S34</f>
        <v>x</v>
      </c>
      <c r="P32" s="1" t="str">
        <f>'Vnos rezultatov'!T34</f>
        <v>x</v>
      </c>
      <c r="Q32" s="1" t="str">
        <f>'Vnos rezultatov'!U34</f>
        <v>x</v>
      </c>
      <c r="R32" s="1" t="str">
        <f>'Vnos rezultatov'!V34</f>
        <v>x</v>
      </c>
      <c r="S32" s="1" t="str">
        <f>'Vnos rezultatov'!W34</f>
        <v>x</v>
      </c>
      <c r="T32" s="1" t="str">
        <f>'Vnos rezultatov'!X34</f>
        <v>x</v>
      </c>
      <c r="U32" s="1" t="str">
        <f>'Vnos rezultatov'!Y34</f>
        <v>x</v>
      </c>
      <c r="V32" s="16">
        <f t="shared" si="5"/>
        <v>0</v>
      </c>
      <c r="W32" s="2"/>
      <c r="X32" s="150">
        <f t="shared" si="4"/>
        <v>1.3</v>
      </c>
      <c r="Y32" s="165">
        <f t="shared" si="2"/>
        <v>1.3</v>
      </c>
    </row>
    <row r="33" spans="1:25" ht="15.75" hidden="1">
      <c r="A33" s="7">
        <v>29</v>
      </c>
      <c r="B33" s="30">
        <f>'Vnos rezultatov'!B35</f>
        <v>0</v>
      </c>
      <c r="C33" s="60">
        <f>'Vnos rezultatov'!C35</f>
        <v>-1.3</v>
      </c>
      <c r="D33" s="1" t="str">
        <f>'Vnos rezultatov'!H35</f>
        <v>x</v>
      </c>
      <c r="E33" s="1" t="str">
        <f>'Vnos rezultatov'!I35</f>
        <v>x</v>
      </c>
      <c r="F33" s="1" t="str">
        <f>'Vnos rezultatov'!J35</f>
        <v>x</v>
      </c>
      <c r="G33" s="1" t="str">
        <f>'Vnos rezultatov'!K35</f>
        <v>x</v>
      </c>
      <c r="H33" s="1" t="str">
        <f>'Vnos rezultatov'!L35</f>
        <v>x</v>
      </c>
      <c r="I33" s="1" t="str">
        <f>'Vnos rezultatov'!M35</f>
        <v>x</v>
      </c>
      <c r="J33" s="1" t="str">
        <f>'Vnos rezultatov'!N35</f>
        <v>x</v>
      </c>
      <c r="K33" s="1" t="str">
        <f>'Vnos rezultatov'!O35</f>
        <v>x</v>
      </c>
      <c r="L33" s="1" t="str">
        <f>'Vnos rezultatov'!P35</f>
        <v>x</v>
      </c>
      <c r="M33" s="1" t="str">
        <f>'Vnos rezultatov'!Q35</f>
        <v>x</v>
      </c>
      <c r="N33" s="1" t="str">
        <f>'Vnos rezultatov'!R35</f>
        <v>x</v>
      </c>
      <c r="O33" s="1" t="str">
        <f>'Vnos rezultatov'!S35</f>
        <v>x</v>
      </c>
      <c r="P33" s="1" t="str">
        <f>'Vnos rezultatov'!T35</f>
        <v>x</v>
      </c>
      <c r="Q33" s="1" t="str">
        <f>'Vnos rezultatov'!U35</f>
        <v>x</v>
      </c>
      <c r="R33" s="1" t="str">
        <f>'Vnos rezultatov'!V35</f>
        <v>x</v>
      </c>
      <c r="S33" s="1" t="str">
        <f>'Vnos rezultatov'!W35</f>
        <v>x</v>
      </c>
      <c r="T33" s="1" t="str">
        <f>'Vnos rezultatov'!X35</f>
        <v>x</v>
      </c>
      <c r="U33" s="1" t="str">
        <f>'Vnos rezultatov'!Y35</f>
        <v>x</v>
      </c>
      <c r="V33" s="16">
        <f t="shared" si="5"/>
        <v>0</v>
      </c>
      <c r="W33" s="2"/>
      <c r="X33" s="150">
        <f t="shared" si="4"/>
        <v>1.3</v>
      </c>
      <c r="Y33" s="165">
        <f t="shared" si="2"/>
        <v>1.3</v>
      </c>
    </row>
    <row r="34" spans="1:25" ht="15.75" hidden="1">
      <c r="A34" s="7">
        <v>30</v>
      </c>
      <c r="B34" s="30">
        <f>'Vnos rezultatov'!B36</f>
        <v>0</v>
      </c>
      <c r="C34" s="60">
        <f>'Vnos rezultatov'!C36</f>
        <v>-1.3</v>
      </c>
      <c r="D34" s="1" t="str">
        <f>'Vnos rezultatov'!H36</f>
        <v>x</v>
      </c>
      <c r="E34" s="1" t="str">
        <f>'Vnos rezultatov'!I36</f>
        <v>x</v>
      </c>
      <c r="F34" s="1" t="str">
        <f>'Vnos rezultatov'!J36</f>
        <v>x</v>
      </c>
      <c r="G34" s="1" t="str">
        <f>'Vnos rezultatov'!K36</f>
        <v>x</v>
      </c>
      <c r="H34" s="1" t="str">
        <f>'Vnos rezultatov'!L36</f>
        <v>x</v>
      </c>
      <c r="I34" s="1" t="str">
        <f>'Vnos rezultatov'!M36</f>
        <v>x</v>
      </c>
      <c r="J34" s="1" t="str">
        <f>'Vnos rezultatov'!N36</f>
        <v>x</v>
      </c>
      <c r="K34" s="1" t="str">
        <f>'Vnos rezultatov'!O36</f>
        <v>x</v>
      </c>
      <c r="L34" s="1" t="str">
        <f>'Vnos rezultatov'!P36</f>
        <v>x</v>
      </c>
      <c r="M34" s="1" t="str">
        <f>'Vnos rezultatov'!Q36</f>
        <v>x</v>
      </c>
      <c r="N34" s="1" t="str">
        <f>'Vnos rezultatov'!R36</f>
        <v>x</v>
      </c>
      <c r="O34" s="1" t="str">
        <f>'Vnos rezultatov'!S36</f>
        <v>x</v>
      </c>
      <c r="P34" s="1" t="str">
        <f>'Vnos rezultatov'!T36</f>
        <v>x</v>
      </c>
      <c r="Q34" s="1" t="str">
        <f>'Vnos rezultatov'!U36</f>
        <v>x</v>
      </c>
      <c r="R34" s="1" t="str">
        <f>'Vnos rezultatov'!V36</f>
        <v>x</v>
      </c>
      <c r="S34" s="1" t="str">
        <f>'Vnos rezultatov'!W36</f>
        <v>x</v>
      </c>
      <c r="T34" s="1" t="str">
        <f>'Vnos rezultatov'!X36</f>
        <v>x</v>
      </c>
      <c r="U34" s="1" t="str">
        <f>'Vnos rezultatov'!Y36</f>
        <v>x</v>
      </c>
      <c r="V34" s="16">
        <f t="shared" si="5"/>
        <v>0</v>
      </c>
      <c r="W34" s="2"/>
      <c r="X34" s="150">
        <f t="shared" si="4"/>
        <v>1.3</v>
      </c>
      <c r="Y34" s="165">
        <f t="shared" si="2"/>
        <v>1.3</v>
      </c>
    </row>
    <row r="35" spans="1:25" ht="15.75" hidden="1">
      <c r="A35" s="7">
        <v>31</v>
      </c>
      <c r="B35" s="30">
        <f>'Vnos rezultatov'!B37</f>
        <v>0</v>
      </c>
      <c r="C35" s="60">
        <f>'Vnos rezultatov'!C37</f>
        <v>-1.3</v>
      </c>
      <c r="D35" s="1" t="str">
        <f>'Vnos rezultatov'!H37</f>
        <v>x</v>
      </c>
      <c r="E35" s="1" t="str">
        <f>'Vnos rezultatov'!I37</f>
        <v>x</v>
      </c>
      <c r="F35" s="1" t="str">
        <f>'Vnos rezultatov'!J37</f>
        <v>x</v>
      </c>
      <c r="G35" s="1" t="str">
        <f>'Vnos rezultatov'!K37</f>
        <v>x</v>
      </c>
      <c r="H35" s="1" t="str">
        <f>'Vnos rezultatov'!L37</f>
        <v>x</v>
      </c>
      <c r="I35" s="1" t="str">
        <f>'Vnos rezultatov'!M37</f>
        <v>x</v>
      </c>
      <c r="J35" s="1" t="str">
        <f>'Vnos rezultatov'!N37</f>
        <v>x</v>
      </c>
      <c r="K35" s="1" t="str">
        <f>'Vnos rezultatov'!O37</f>
        <v>x</v>
      </c>
      <c r="L35" s="1" t="str">
        <f>'Vnos rezultatov'!P37</f>
        <v>x</v>
      </c>
      <c r="M35" s="1" t="str">
        <f>'Vnos rezultatov'!Q37</f>
        <v>x</v>
      </c>
      <c r="N35" s="1" t="str">
        <f>'Vnos rezultatov'!R37</f>
        <v>x</v>
      </c>
      <c r="O35" s="1" t="str">
        <f>'Vnos rezultatov'!S37</f>
        <v>x</v>
      </c>
      <c r="P35" s="1" t="str">
        <f>'Vnos rezultatov'!T37</f>
        <v>x</v>
      </c>
      <c r="Q35" s="1" t="str">
        <f>'Vnos rezultatov'!U37</f>
        <v>x</v>
      </c>
      <c r="R35" s="1" t="str">
        <f>'Vnos rezultatov'!V37</f>
        <v>x</v>
      </c>
      <c r="S35" s="1" t="str">
        <f>'Vnos rezultatov'!W37</f>
        <v>x</v>
      </c>
      <c r="T35" s="1" t="str">
        <f>'Vnos rezultatov'!X37</f>
        <v>x</v>
      </c>
      <c r="U35" s="1" t="str">
        <f>'Vnos rezultatov'!Y37</f>
        <v>x</v>
      </c>
      <c r="V35" s="16">
        <f t="shared" si="5"/>
        <v>0</v>
      </c>
      <c r="W35" s="2"/>
      <c r="X35" s="150">
        <f t="shared" si="4"/>
        <v>1.3</v>
      </c>
      <c r="Y35" s="165">
        <f t="shared" si="2"/>
        <v>1.3</v>
      </c>
    </row>
    <row r="36" spans="1:25" ht="15.75" hidden="1">
      <c r="A36" s="7">
        <v>32</v>
      </c>
      <c r="B36" s="30">
        <f>'Vnos rezultatov'!B38</f>
        <v>0</v>
      </c>
      <c r="C36" s="60">
        <f>'Vnos rezultatov'!C38</f>
        <v>-1.3</v>
      </c>
      <c r="D36" s="1" t="str">
        <f>'Vnos rezultatov'!H38</f>
        <v>x</v>
      </c>
      <c r="E36" s="1" t="str">
        <f>'Vnos rezultatov'!I38</f>
        <v>x</v>
      </c>
      <c r="F36" s="1" t="str">
        <f>'Vnos rezultatov'!J38</f>
        <v>x</v>
      </c>
      <c r="G36" s="1" t="str">
        <f>'Vnos rezultatov'!K38</f>
        <v>x</v>
      </c>
      <c r="H36" s="1" t="str">
        <f>'Vnos rezultatov'!L38</f>
        <v>x</v>
      </c>
      <c r="I36" s="1" t="str">
        <f>'Vnos rezultatov'!M38</f>
        <v>x</v>
      </c>
      <c r="J36" s="1" t="str">
        <f>'Vnos rezultatov'!N38</f>
        <v>x</v>
      </c>
      <c r="K36" s="1" t="str">
        <f>'Vnos rezultatov'!O38</f>
        <v>x</v>
      </c>
      <c r="L36" s="1" t="str">
        <f>'Vnos rezultatov'!P38</f>
        <v>x</v>
      </c>
      <c r="M36" s="1" t="str">
        <f>'Vnos rezultatov'!Q38</f>
        <v>x</v>
      </c>
      <c r="N36" s="1" t="str">
        <f>'Vnos rezultatov'!R38</f>
        <v>x</v>
      </c>
      <c r="O36" s="1" t="str">
        <f>'Vnos rezultatov'!S38</f>
        <v>x</v>
      </c>
      <c r="P36" s="1" t="str">
        <f>'Vnos rezultatov'!T38</f>
        <v>x</v>
      </c>
      <c r="Q36" s="1" t="str">
        <f>'Vnos rezultatov'!U38</f>
        <v>x</v>
      </c>
      <c r="R36" s="1" t="str">
        <f>'Vnos rezultatov'!V38</f>
        <v>x</v>
      </c>
      <c r="S36" s="1" t="str">
        <f>'Vnos rezultatov'!W38</f>
        <v>x</v>
      </c>
      <c r="T36" s="1" t="str">
        <f>'Vnos rezultatov'!X38</f>
        <v>x</v>
      </c>
      <c r="U36" s="1" t="str">
        <f>'Vnos rezultatov'!Y38</f>
        <v>x</v>
      </c>
      <c r="V36" s="16">
        <f t="shared" si="5"/>
        <v>0</v>
      </c>
      <c r="W36" s="2"/>
      <c r="X36" s="150">
        <f t="shared" si="4"/>
        <v>1.3</v>
      </c>
      <c r="Y36" s="165">
        <f t="shared" si="2"/>
        <v>1.3</v>
      </c>
    </row>
    <row r="37" spans="1:25" ht="15.75" hidden="1">
      <c r="A37" s="7">
        <v>33</v>
      </c>
      <c r="B37" s="30">
        <f>'Vnos rezultatov'!B39</f>
        <v>0</v>
      </c>
      <c r="C37" s="60">
        <f>'Vnos rezultatov'!C39</f>
        <v>-1.3</v>
      </c>
      <c r="D37" s="1" t="str">
        <f>'Vnos rezultatov'!H39</f>
        <v>x</v>
      </c>
      <c r="E37" s="1" t="str">
        <f>'Vnos rezultatov'!I39</f>
        <v>x</v>
      </c>
      <c r="F37" s="1" t="str">
        <f>'Vnos rezultatov'!J39</f>
        <v>x</v>
      </c>
      <c r="G37" s="1" t="str">
        <f>'Vnos rezultatov'!K39</f>
        <v>x</v>
      </c>
      <c r="H37" s="1" t="str">
        <f>'Vnos rezultatov'!L39</f>
        <v>x</v>
      </c>
      <c r="I37" s="1" t="str">
        <f>'Vnos rezultatov'!M39</f>
        <v>x</v>
      </c>
      <c r="J37" s="1" t="str">
        <f>'Vnos rezultatov'!N39</f>
        <v>x</v>
      </c>
      <c r="K37" s="1" t="str">
        <f>'Vnos rezultatov'!O39</f>
        <v>x</v>
      </c>
      <c r="L37" s="1" t="str">
        <f>'Vnos rezultatov'!P39</f>
        <v>x</v>
      </c>
      <c r="M37" s="1" t="str">
        <f>'Vnos rezultatov'!Q39</f>
        <v>x</v>
      </c>
      <c r="N37" s="1" t="str">
        <f>'Vnos rezultatov'!R39</f>
        <v>x</v>
      </c>
      <c r="O37" s="1" t="str">
        <f>'Vnos rezultatov'!S39</f>
        <v>x</v>
      </c>
      <c r="P37" s="1" t="str">
        <f>'Vnos rezultatov'!T39</f>
        <v>x</v>
      </c>
      <c r="Q37" s="1" t="str">
        <f>'Vnos rezultatov'!U39</f>
        <v>x</v>
      </c>
      <c r="R37" s="1" t="str">
        <f>'Vnos rezultatov'!V39</f>
        <v>x</v>
      </c>
      <c r="S37" s="1" t="str">
        <f>'Vnos rezultatov'!W39</f>
        <v>x</v>
      </c>
      <c r="T37" s="1" t="str">
        <f>'Vnos rezultatov'!X39</f>
        <v>x</v>
      </c>
      <c r="U37" s="1" t="str">
        <f>'Vnos rezultatov'!Y39</f>
        <v>x</v>
      </c>
      <c r="V37" s="16">
        <f t="shared" si="5"/>
        <v>0</v>
      </c>
      <c r="W37" s="2"/>
      <c r="X37" s="150">
        <f t="shared" si="4"/>
        <v>1.3</v>
      </c>
      <c r="Y37" s="165">
        <f t="shared" ref="Y37:Y69" si="6">V37-C37</f>
        <v>1.3</v>
      </c>
    </row>
    <row r="38" spans="1:25" ht="15.75" hidden="1">
      <c r="A38" s="7">
        <v>34</v>
      </c>
      <c r="B38" s="30">
        <f>'Vnos rezultatov'!B40</f>
        <v>0</v>
      </c>
      <c r="C38" s="60">
        <f>'Vnos rezultatov'!C40</f>
        <v>-1.3</v>
      </c>
      <c r="D38" s="1" t="str">
        <f>'Vnos rezultatov'!H40</f>
        <v>x</v>
      </c>
      <c r="E38" s="1" t="str">
        <f>'Vnos rezultatov'!I40</f>
        <v>x</v>
      </c>
      <c r="F38" s="1" t="str">
        <f>'Vnos rezultatov'!J40</f>
        <v>x</v>
      </c>
      <c r="G38" s="1" t="str">
        <f>'Vnos rezultatov'!K40</f>
        <v>x</v>
      </c>
      <c r="H38" s="1" t="str">
        <f>'Vnos rezultatov'!L40</f>
        <v>x</v>
      </c>
      <c r="I38" s="1" t="str">
        <f>'Vnos rezultatov'!M40</f>
        <v>x</v>
      </c>
      <c r="J38" s="1" t="str">
        <f>'Vnos rezultatov'!N40</f>
        <v>x</v>
      </c>
      <c r="K38" s="1" t="str">
        <f>'Vnos rezultatov'!O40</f>
        <v>x</v>
      </c>
      <c r="L38" s="1" t="str">
        <f>'Vnos rezultatov'!P40</f>
        <v>x</v>
      </c>
      <c r="M38" s="1" t="str">
        <f>'Vnos rezultatov'!Q40</f>
        <v>x</v>
      </c>
      <c r="N38" s="1" t="str">
        <f>'Vnos rezultatov'!R40</f>
        <v>x</v>
      </c>
      <c r="O38" s="1" t="str">
        <f>'Vnos rezultatov'!S40</f>
        <v>x</v>
      </c>
      <c r="P38" s="1" t="str">
        <f>'Vnos rezultatov'!T40</f>
        <v>x</v>
      </c>
      <c r="Q38" s="1" t="str">
        <f>'Vnos rezultatov'!U40</f>
        <v>x</v>
      </c>
      <c r="R38" s="1" t="str">
        <f>'Vnos rezultatov'!V40</f>
        <v>x</v>
      </c>
      <c r="S38" s="1" t="str">
        <f>'Vnos rezultatov'!W40</f>
        <v>x</v>
      </c>
      <c r="T38" s="1" t="str">
        <f>'Vnos rezultatov'!X40</f>
        <v>x</v>
      </c>
      <c r="U38" s="1" t="str">
        <f>'Vnos rezultatov'!Y40</f>
        <v>x</v>
      </c>
      <c r="V38" s="16">
        <f t="shared" si="5"/>
        <v>0</v>
      </c>
      <c r="W38" s="2"/>
      <c r="X38" s="150">
        <f t="shared" si="4"/>
        <v>1.3</v>
      </c>
      <c r="Y38" s="165">
        <f t="shared" si="6"/>
        <v>1.3</v>
      </c>
    </row>
    <row r="39" spans="1:25" ht="15.75" hidden="1">
      <c r="A39" s="7">
        <v>35</v>
      </c>
      <c r="B39" s="30">
        <f>'Vnos rezultatov'!B41</f>
        <v>0</v>
      </c>
      <c r="C39" s="60">
        <f>'Vnos rezultatov'!C41</f>
        <v>-1.3</v>
      </c>
      <c r="D39" s="1" t="str">
        <f>'Vnos rezultatov'!H41</f>
        <v>x</v>
      </c>
      <c r="E39" s="1" t="str">
        <f>'Vnos rezultatov'!I41</f>
        <v>x</v>
      </c>
      <c r="F39" s="1" t="str">
        <f>'Vnos rezultatov'!J41</f>
        <v>x</v>
      </c>
      <c r="G39" s="1" t="str">
        <f>'Vnos rezultatov'!K41</f>
        <v>x</v>
      </c>
      <c r="H39" s="1" t="str">
        <f>'Vnos rezultatov'!L41</f>
        <v>x</v>
      </c>
      <c r="I39" s="1" t="str">
        <f>'Vnos rezultatov'!M41</f>
        <v>x</v>
      </c>
      <c r="J39" s="1" t="str">
        <f>'Vnos rezultatov'!N41</f>
        <v>x</v>
      </c>
      <c r="K39" s="1" t="str">
        <f>'Vnos rezultatov'!O41</f>
        <v>x</v>
      </c>
      <c r="L39" s="1" t="str">
        <f>'Vnos rezultatov'!P41</f>
        <v>x</v>
      </c>
      <c r="M39" s="1" t="str">
        <f>'Vnos rezultatov'!Q41</f>
        <v>x</v>
      </c>
      <c r="N39" s="1" t="str">
        <f>'Vnos rezultatov'!R41</f>
        <v>x</v>
      </c>
      <c r="O39" s="1" t="str">
        <f>'Vnos rezultatov'!S41</f>
        <v>x</v>
      </c>
      <c r="P39" s="1" t="str">
        <f>'Vnos rezultatov'!T41</f>
        <v>x</v>
      </c>
      <c r="Q39" s="1" t="str">
        <f>'Vnos rezultatov'!U41</f>
        <v>x</v>
      </c>
      <c r="R39" s="1" t="str">
        <f>'Vnos rezultatov'!V41</f>
        <v>x</v>
      </c>
      <c r="S39" s="1" t="str">
        <f>'Vnos rezultatov'!W41</f>
        <v>x</v>
      </c>
      <c r="T39" s="1" t="str">
        <f>'Vnos rezultatov'!X41</f>
        <v>x</v>
      </c>
      <c r="U39" s="1" t="str">
        <f>'Vnos rezultatov'!Y41</f>
        <v>x</v>
      </c>
      <c r="V39" s="16">
        <f t="shared" si="5"/>
        <v>0</v>
      </c>
      <c r="W39" s="2"/>
      <c r="X39" s="150">
        <f t="shared" si="4"/>
        <v>1.3</v>
      </c>
      <c r="Y39" s="165">
        <f t="shared" si="6"/>
        <v>1.3</v>
      </c>
    </row>
    <row r="40" spans="1:25" ht="15.75" hidden="1">
      <c r="A40" s="7">
        <v>36</v>
      </c>
      <c r="B40" s="30">
        <f>'Vnos rezultatov'!B42</f>
        <v>0</v>
      </c>
      <c r="C40" s="60">
        <f>'Vnos rezultatov'!C42</f>
        <v>0</v>
      </c>
      <c r="D40" s="1" t="str">
        <f>'Vnos rezultatov'!H42</f>
        <v>x</v>
      </c>
      <c r="E40" s="1" t="str">
        <f>'Vnos rezultatov'!I42</f>
        <v>x</v>
      </c>
      <c r="F40" s="1" t="str">
        <f>'Vnos rezultatov'!J42</f>
        <v>x</v>
      </c>
      <c r="G40" s="1" t="str">
        <f>'Vnos rezultatov'!K42</f>
        <v>x</v>
      </c>
      <c r="H40" s="1" t="str">
        <f>'Vnos rezultatov'!L42</f>
        <v>x</v>
      </c>
      <c r="I40" s="1" t="str">
        <f>'Vnos rezultatov'!M42</f>
        <v>x</v>
      </c>
      <c r="J40" s="1" t="str">
        <f>'Vnos rezultatov'!N42</f>
        <v>x</v>
      </c>
      <c r="K40" s="1" t="str">
        <f>'Vnos rezultatov'!O42</f>
        <v>x</v>
      </c>
      <c r="L40" s="1" t="str">
        <f>'Vnos rezultatov'!P42</f>
        <v>x</v>
      </c>
      <c r="M40" s="1" t="str">
        <f>'Vnos rezultatov'!Q42</f>
        <v>x</v>
      </c>
      <c r="N40" s="1" t="str">
        <f>'Vnos rezultatov'!R42</f>
        <v>x</v>
      </c>
      <c r="O40" s="1" t="str">
        <f>'Vnos rezultatov'!S42</f>
        <v>x</v>
      </c>
      <c r="P40" s="1" t="str">
        <f>'Vnos rezultatov'!T42</f>
        <v>x</v>
      </c>
      <c r="Q40" s="1" t="str">
        <f>'Vnos rezultatov'!U42</f>
        <v>x</v>
      </c>
      <c r="R40" s="1" t="str">
        <f>'Vnos rezultatov'!V42</f>
        <v>x</v>
      </c>
      <c r="S40" s="1" t="str">
        <f>'Vnos rezultatov'!W42</f>
        <v>x</v>
      </c>
      <c r="T40" s="1" t="str">
        <f>'Vnos rezultatov'!X42</f>
        <v>x</v>
      </c>
      <c r="U40" s="1" t="str">
        <f>'Vnos rezultatov'!Y42</f>
        <v>x</v>
      </c>
      <c r="V40" s="16">
        <f t="shared" si="5"/>
        <v>0</v>
      </c>
      <c r="W40" s="2"/>
      <c r="X40" s="150">
        <f t="shared" si="4"/>
        <v>0</v>
      </c>
      <c r="Y40" s="165">
        <f t="shared" si="6"/>
        <v>0</v>
      </c>
    </row>
    <row r="41" spans="1:25" ht="15.75" hidden="1">
      <c r="A41" s="7">
        <v>37</v>
      </c>
      <c r="B41" s="30">
        <f>'Vnos rezultatov'!B43</f>
        <v>0</v>
      </c>
      <c r="C41" s="60">
        <f>'Vnos rezultatov'!C43</f>
        <v>0</v>
      </c>
      <c r="D41" s="1" t="str">
        <f>'Vnos rezultatov'!H43</f>
        <v>x</v>
      </c>
      <c r="E41" s="1" t="str">
        <f>'Vnos rezultatov'!I43</f>
        <v>x</v>
      </c>
      <c r="F41" s="1" t="str">
        <f>'Vnos rezultatov'!J43</f>
        <v>x</v>
      </c>
      <c r="G41" s="1" t="str">
        <f>'Vnos rezultatov'!K43</f>
        <v>x</v>
      </c>
      <c r="H41" s="1" t="str">
        <f>'Vnos rezultatov'!L43</f>
        <v>x</v>
      </c>
      <c r="I41" s="1" t="str">
        <f>'Vnos rezultatov'!M43</f>
        <v>x</v>
      </c>
      <c r="J41" s="1" t="str">
        <f>'Vnos rezultatov'!N43</f>
        <v>x</v>
      </c>
      <c r="K41" s="1" t="str">
        <f>'Vnos rezultatov'!O43</f>
        <v>x</v>
      </c>
      <c r="L41" s="1" t="str">
        <f>'Vnos rezultatov'!P43</f>
        <v>x</v>
      </c>
      <c r="M41" s="1" t="str">
        <f>'Vnos rezultatov'!Q43</f>
        <v>x</v>
      </c>
      <c r="N41" s="1" t="str">
        <f>'Vnos rezultatov'!R43</f>
        <v>x</v>
      </c>
      <c r="O41" s="1" t="str">
        <f>'Vnos rezultatov'!S43</f>
        <v>x</v>
      </c>
      <c r="P41" s="1" t="str">
        <f>'Vnos rezultatov'!T43</f>
        <v>x</v>
      </c>
      <c r="Q41" s="1" t="str">
        <f>'Vnos rezultatov'!U43</f>
        <v>x</v>
      </c>
      <c r="R41" s="1" t="str">
        <f>'Vnos rezultatov'!V43</f>
        <v>x</v>
      </c>
      <c r="S41" s="1" t="str">
        <f>'Vnos rezultatov'!W43</f>
        <v>x</v>
      </c>
      <c r="T41" s="1" t="str">
        <f>'Vnos rezultatov'!X43</f>
        <v>x</v>
      </c>
      <c r="U41" s="1" t="str">
        <f>'Vnos rezultatov'!Y43</f>
        <v>x</v>
      </c>
      <c r="V41" s="16">
        <f t="shared" si="5"/>
        <v>0</v>
      </c>
      <c r="W41" s="2"/>
      <c r="X41" s="150">
        <f t="shared" si="4"/>
        <v>0</v>
      </c>
      <c r="Y41" s="165">
        <f t="shared" si="6"/>
        <v>0</v>
      </c>
    </row>
    <row r="42" spans="1:25" ht="15.75" hidden="1">
      <c r="A42" s="7">
        <v>38</v>
      </c>
      <c r="B42" s="30">
        <f>'Vnos rezultatov'!B44</f>
        <v>0</v>
      </c>
      <c r="C42" s="60">
        <f>'Vnos rezultatov'!C44</f>
        <v>0</v>
      </c>
      <c r="D42" s="1" t="str">
        <f>'Vnos rezultatov'!H44</f>
        <v>x</v>
      </c>
      <c r="E42" s="1" t="str">
        <f>'Vnos rezultatov'!I44</f>
        <v>x</v>
      </c>
      <c r="F42" s="1" t="str">
        <f>'Vnos rezultatov'!J44</f>
        <v>x</v>
      </c>
      <c r="G42" s="1" t="str">
        <f>'Vnos rezultatov'!K44</f>
        <v>x</v>
      </c>
      <c r="H42" s="1" t="str">
        <f>'Vnos rezultatov'!L44</f>
        <v>x</v>
      </c>
      <c r="I42" s="1" t="str">
        <f>'Vnos rezultatov'!M44</f>
        <v>x</v>
      </c>
      <c r="J42" s="1" t="str">
        <f>'Vnos rezultatov'!N44</f>
        <v>x</v>
      </c>
      <c r="K42" s="1" t="str">
        <f>'Vnos rezultatov'!O44</f>
        <v>x</v>
      </c>
      <c r="L42" s="1" t="str">
        <f>'Vnos rezultatov'!P44</f>
        <v>x</v>
      </c>
      <c r="M42" s="1" t="str">
        <f>'Vnos rezultatov'!Q44</f>
        <v>x</v>
      </c>
      <c r="N42" s="1" t="str">
        <f>'Vnos rezultatov'!R44</f>
        <v>x</v>
      </c>
      <c r="O42" s="1" t="str">
        <f>'Vnos rezultatov'!S44</f>
        <v>x</v>
      </c>
      <c r="P42" s="1" t="str">
        <f>'Vnos rezultatov'!T44</f>
        <v>x</v>
      </c>
      <c r="Q42" s="1" t="str">
        <f>'Vnos rezultatov'!U44</f>
        <v>x</v>
      </c>
      <c r="R42" s="1" t="str">
        <f>'Vnos rezultatov'!V44</f>
        <v>x</v>
      </c>
      <c r="S42" s="1" t="str">
        <f>'Vnos rezultatov'!W44</f>
        <v>x</v>
      </c>
      <c r="T42" s="1" t="str">
        <f>'Vnos rezultatov'!X44</f>
        <v>x</v>
      </c>
      <c r="U42" s="1" t="str">
        <f>'Vnos rezultatov'!Y44</f>
        <v>x</v>
      </c>
      <c r="V42" s="16">
        <f t="shared" si="5"/>
        <v>0</v>
      </c>
      <c r="W42" s="2"/>
      <c r="X42" s="150">
        <f t="shared" si="4"/>
        <v>0</v>
      </c>
      <c r="Y42" s="165">
        <f t="shared" si="6"/>
        <v>0</v>
      </c>
    </row>
    <row r="43" spans="1:25" ht="15.75" hidden="1">
      <c r="A43" s="7">
        <v>39</v>
      </c>
      <c r="B43" s="30">
        <f>'Vnos rezultatov'!B45</f>
        <v>0</v>
      </c>
      <c r="C43" s="60">
        <f>'Vnos rezultatov'!C45</f>
        <v>0</v>
      </c>
      <c r="D43" s="1" t="str">
        <f>'Vnos rezultatov'!H45</f>
        <v>x</v>
      </c>
      <c r="E43" s="1" t="str">
        <f>'Vnos rezultatov'!I45</f>
        <v>x</v>
      </c>
      <c r="F43" s="1" t="str">
        <f>'Vnos rezultatov'!J45</f>
        <v>x</v>
      </c>
      <c r="G43" s="1" t="str">
        <f>'Vnos rezultatov'!K45</f>
        <v>x</v>
      </c>
      <c r="H43" s="1" t="str">
        <f>'Vnos rezultatov'!L45</f>
        <v>x</v>
      </c>
      <c r="I43" s="1" t="str">
        <f>'Vnos rezultatov'!M45</f>
        <v>x</v>
      </c>
      <c r="J43" s="1" t="str">
        <f>'Vnos rezultatov'!N45</f>
        <v>x</v>
      </c>
      <c r="K43" s="1" t="str">
        <f>'Vnos rezultatov'!O45</f>
        <v>x</v>
      </c>
      <c r="L43" s="1" t="str">
        <f>'Vnos rezultatov'!P45</f>
        <v>x</v>
      </c>
      <c r="M43" s="1" t="str">
        <f>'Vnos rezultatov'!Q45</f>
        <v>x</v>
      </c>
      <c r="N43" s="1" t="str">
        <f>'Vnos rezultatov'!R45</f>
        <v>x</v>
      </c>
      <c r="O43" s="1" t="str">
        <f>'Vnos rezultatov'!S45</f>
        <v>x</v>
      </c>
      <c r="P43" s="1" t="str">
        <f>'Vnos rezultatov'!T45</f>
        <v>x</v>
      </c>
      <c r="Q43" s="1" t="str">
        <f>'Vnos rezultatov'!U45</f>
        <v>x</v>
      </c>
      <c r="R43" s="1" t="str">
        <f>'Vnos rezultatov'!V45</f>
        <v>x</v>
      </c>
      <c r="S43" s="1" t="str">
        <f>'Vnos rezultatov'!W45</f>
        <v>x</v>
      </c>
      <c r="T43" s="1" t="str">
        <f>'Vnos rezultatov'!X45</f>
        <v>x</v>
      </c>
      <c r="U43" s="1" t="str">
        <f>'Vnos rezultatov'!Y45</f>
        <v>x</v>
      </c>
      <c r="V43" s="16">
        <f t="shared" si="5"/>
        <v>0</v>
      </c>
      <c r="W43" s="2"/>
      <c r="X43" s="150">
        <f t="shared" si="4"/>
        <v>0</v>
      </c>
      <c r="Y43" s="165">
        <f t="shared" si="6"/>
        <v>0</v>
      </c>
    </row>
    <row r="44" spans="1:25" ht="15.75" hidden="1">
      <c r="A44" s="7">
        <v>40</v>
      </c>
      <c r="B44" s="30">
        <f>'Vnos rezultatov'!B46</f>
        <v>0</v>
      </c>
      <c r="C44" s="60">
        <f>'Vnos rezultatov'!C46</f>
        <v>0</v>
      </c>
      <c r="D44" s="1" t="str">
        <f>'Vnos rezultatov'!H46</f>
        <v>x</v>
      </c>
      <c r="E44" s="1" t="str">
        <f>'Vnos rezultatov'!I46</f>
        <v>x</v>
      </c>
      <c r="F44" s="1" t="str">
        <f>'Vnos rezultatov'!J46</f>
        <v>x</v>
      </c>
      <c r="G44" s="1" t="str">
        <f>'Vnos rezultatov'!K46</f>
        <v>x</v>
      </c>
      <c r="H44" s="1" t="str">
        <f>'Vnos rezultatov'!L46</f>
        <v>x</v>
      </c>
      <c r="I44" s="1" t="str">
        <f>'Vnos rezultatov'!M46</f>
        <v>x</v>
      </c>
      <c r="J44" s="1" t="str">
        <f>'Vnos rezultatov'!N46</f>
        <v>x</v>
      </c>
      <c r="K44" s="1" t="str">
        <f>'Vnos rezultatov'!O46</f>
        <v>x</v>
      </c>
      <c r="L44" s="1" t="str">
        <f>'Vnos rezultatov'!P46</f>
        <v>x</v>
      </c>
      <c r="M44" s="1" t="str">
        <f>'Vnos rezultatov'!Q46</f>
        <v>x</v>
      </c>
      <c r="N44" s="1" t="str">
        <f>'Vnos rezultatov'!R46</f>
        <v>x</v>
      </c>
      <c r="O44" s="1" t="str">
        <f>'Vnos rezultatov'!S46</f>
        <v>x</v>
      </c>
      <c r="P44" s="1" t="str">
        <f>'Vnos rezultatov'!T46</f>
        <v>x</v>
      </c>
      <c r="Q44" s="1" t="str">
        <f>'Vnos rezultatov'!U46</f>
        <v>x</v>
      </c>
      <c r="R44" s="1" t="str">
        <f>'Vnos rezultatov'!V46</f>
        <v>x</v>
      </c>
      <c r="S44" s="1" t="str">
        <f>'Vnos rezultatov'!W46</f>
        <v>x</v>
      </c>
      <c r="T44" s="1" t="str">
        <f>'Vnos rezultatov'!X46</f>
        <v>x</v>
      </c>
      <c r="U44" s="1" t="str">
        <f>'Vnos rezultatov'!Y46</f>
        <v>x</v>
      </c>
      <c r="V44" s="16">
        <f t="shared" si="5"/>
        <v>0</v>
      </c>
      <c r="W44" s="2"/>
      <c r="X44" s="150">
        <f t="shared" si="4"/>
        <v>0</v>
      </c>
      <c r="Y44" s="165">
        <f t="shared" si="6"/>
        <v>0</v>
      </c>
    </row>
    <row r="45" spans="1:25" ht="15.75" hidden="1">
      <c r="A45" s="7">
        <v>41</v>
      </c>
      <c r="B45" s="30">
        <f>'Vnos rezultatov'!B47</f>
        <v>0</v>
      </c>
      <c r="C45" s="60">
        <f>'Vnos rezultatov'!C47</f>
        <v>0</v>
      </c>
      <c r="D45" s="1" t="str">
        <f>'Vnos rezultatov'!H47</f>
        <v>x</v>
      </c>
      <c r="E45" s="1" t="str">
        <f>'Vnos rezultatov'!I47</f>
        <v>x</v>
      </c>
      <c r="F45" s="1" t="str">
        <f>'Vnos rezultatov'!J47</f>
        <v>x</v>
      </c>
      <c r="G45" s="1" t="str">
        <f>'Vnos rezultatov'!K47</f>
        <v>x</v>
      </c>
      <c r="H45" s="1" t="str">
        <f>'Vnos rezultatov'!L47</f>
        <v>x</v>
      </c>
      <c r="I45" s="1" t="str">
        <f>'Vnos rezultatov'!M47</f>
        <v>x</v>
      </c>
      <c r="J45" s="1" t="str">
        <f>'Vnos rezultatov'!N47</f>
        <v>x</v>
      </c>
      <c r="K45" s="1" t="str">
        <f>'Vnos rezultatov'!O47</f>
        <v>x</v>
      </c>
      <c r="L45" s="1" t="str">
        <f>'Vnos rezultatov'!P47</f>
        <v>x</v>
      </c>
      <c r="M45" s="1" t="str">
        <f>'Vnos rezultatov'!Q47</f>
        <v>x</v>
      </c>
      <c r="N45" s="1" t="str">
        <f>'Vnos rezultatov'!R47</f>
        <v>x</v>
      </c>
      <c r="O45" s="1" t="str">
        <f>'Vnos rezultatov'!S47</f>
        <v>x</v>
      </c>
      <c r="P45" s="1" t="str">
        <f>'Vnos rezultatov'!T47</f>
        <v>x</v>
      </c>
      <c r="Q45" s="1" t="str">
        <f>'Vnos rezultatov'!U47</f>
        <v>x</v>
      </c>
      <c r="R45" s="1" t="str">
        <f>'Vnos rezultatov'!V47</f>
        <v>x</v>
      </c>
      <c r="S45" s="1" t="str">
        <f>'Vnos rezultatov'!W47</f>
        <v>x</v>
      </c>
      <c r="T45" s="1" t="str">
        <f>'Vnos rezultatov'!X47</f>
        <v>x</v>
      </c>
      <c r="U45" s="1" t="str">
        <f>'Vnos rezultatov'!Y47</f>
        <v>x</v>
      </c>
      <c r="V45" s="16">
        <f t="shared" si="5"/>
        <v>0</v>
      </c>
      <c r="W45" s="2"/>
      <c r="X45" s="150">
        <f t="shared" si="4"/>
        <v>0</v>
      </c>
      <c r="Y45" s="165">
        <f t="shared" si="6"/>
        <v>0</v>
      </c>
    </row>
    <row r="46" spans="1:25" ht="15.75" hidden="1">
      <c r="A46" s="7">
        <v>42</v>
      </c>
      <c r="B46" s="30">
        <f>'Vnos rezultatov'!B48</f>
        <v>0</v>
      </c>
      <c r="C46" s="60">
        <f>'Vnos rezultatov'!C48</f>
        <v>0</v>
      </c>
      <c r="D46" s="1" t="str">
        <f>'Vnos rezultatov'!H48</f>
        <v>x</v>
      </c>
      <c r="E46" s="1" t="str">
        <f>'Vnos rezultatov'!I48</f>
        <v>x</v>
      </c>
      <c r="F46" s="1" t="str">
        <f>'Vnos rezultatov'!J48</f>
        <v>x</v>
      </c>
      <c r="G46" s="1" t="str">
        <f>'Vnos rezultatov'!K48</f>
        <v>x</v>
      </c>
      <c r="H46" s="1" t="str">
        <f>'Vnos rezultatov'!L48</f>
        <v>x</v>
      </c>
      <c r="I46" s="1" t="str">
        <f>'Vnos rezultatov'!M48</f>
        <v>x</v>
      </c>
      <c r="J46" s="1" t="str">
        <f>'Vnos rezultatov'!N48</f>
        <v>x</v>
      </c>
      <c r="K46" s="1" t="str">
        <f>'Vnos rezultatov'!O48</f>
        <v>x</v>
      </c>
      <c r="L46" s="1" t="str">
        <f>'Vnos rezultatov'!P48</f>
        <v>x</v>
      </c>
      <c r="M46" s="1" t="str">
        <f>'Vnos rezultatov'!Q48</f>
        <v>x</v>
      </c>
      <c r="N46" s="1" t="str">
        <f>'Vnos rezultatov'!R48</f>
        <v>x</v>
      </c>
      <c r="O46" s="1" t="str">
        <f>'Vnos rezultatov'!S48</f>
        <v>x</v>
      </c>
      <c r="P46" s="1" t="str">
        <f>'Vnos rezultatov'!T48</f>
        <v>x</v>
      </c>
      <c r="Q46" s="1" t="str">
        <f>'Vnos rezultatov'!U48</f>
        <v>x</v>
      </c>
      <c r="R46" s="1" t="str">
        <f>'Vnos rezultatov'!V48</f>
        <v>x</v>
      </c>
      <c r="S46" s="1" t="str">
        <f>'Vnos rezultatov'!W48</f>
        <v>x</v>
      </c>
      <c r="T46" s="1" t="str">
        <f>'Vnos rezultatov'!X48</f>
        <v>x</v>
      </c>
      <c r="U46" s="1" t="str">
        <f>'Vnos rezultatov'!Y48</f>
        <v>x</v>
      </c>
      <c r="V46" s="16">
        <f t="shared" si="5"/>
        <v>0</v>
      </c>
      <c r="W46" s="2"/>
      <c r="X46" s="150">
        <f t="shared" si="4"/>
        <v>0</v>
      </c>
      <c r="Y46" s="165">
        <f t="shared" si="6"/>
        <v>0</v>
      </c>
    </row>
    <row r="47" spans="1:25" ht="15.75" hidden="1">
      <c r="A47" s="7">
        <v>43</v>
      </c>
      <c r="B47" s="30">
        <f>'Vnos rezultatov'!B49</f>
        <v>0</v>
      </c>
      <c r="C47" s="60">
        <f>'Vnos rezultatov'!C49</f>
        <v>0</v>
      </c>
      <c r="D47" s="1" t="str">
        <f>'Vnos rezultatov'!H49</f>
        <v>x</v>
      </c>
      <c r="E47" s="1" t="str">
        <f>'Vnos rezultatov'!I49</f>
        <v>x</v>
      </c>
      <c r="F47" s="1" t="str">
        <f>'Vnos rezultatov'!J49</f>
        <v>x</v>
      </c>
      <c r="G47" s="1" t="str">
        <f>'Vnos rezultatov'!K49</f>
        <v>x</v>
      </c>
      <c r="H47" s="1" t="str">
        <f>'Vnos rezultatov'!L49</f>
        <v>x</v>
      </c>
      <c r="I47" s="1" t="str">
        <f>'Vnos rezultatov'!M49</f>
        <v>x</v>
      </c>
      <c r="J47" s="1" t="str">
        <f>'Vnos rezultatov'!N49</f>
        <v>x</v>
      </c>
      <c r="K47" s="1" t="str">
        <f>'Vnos rezultatov'!O49</f>
        <v>x</v>
      </c>
      <c r="L47" s="1" t="str">
        <f>'Vnos rezultatov'!P49</f>
        <v>x</v>
      </c>
      <c r="M47" s="1" t="str">
        <f>'Vnos rezultatov'!Q49</f>
        <v>x</v>
      </c>
      <c r="N47" s="1" t="str">
        <f>'Vnos rezultatov'!R49</f>
        <v>x</v>
      </c>
      <c r="O47" s="1" t="str">
        <f>'Vnos rezultatov'!S49</f>
        <v>x</v>
      </c>
      <c r="P47" s="1" t="str">
        <f>'Vnos rezultatov'!T49</f>
        <v>x</v>
      </c>
      <c r="Q47" s="1" t="str">
        <f>'Vnos rezultatov'!U49</f>
        <v>x</v>
      </c>
      <c r="R47" s="1" t="str">
        <f>'Vnos rezultatov'!V49</f>
        <v>x</v>
      </c>
      <c r="S47" s="1" t="str">
        <f>'Vnos rezultatov'!W49</f>
        <v>x</v>
      </c>
      <c r="T47" s="1" t="str">
        <f>'Vnos rezultatov'!X49</f>
        <v>x</v>
      </c>
      <c r="U47" s="1" t="str">
        <f>'Vnos rezultatov'!Y49</f>
        <v>x</v>
      </c>
      <c r="V47" s="16">
        <f t="shared" si="5"/>
        <v>0</v>
      </c>
      <c r="W47" s="2"/>
      <c r="X47" s="150">
        <f t="shared" si="4"/>
        <v>0</v>
      </c>
      <c r="Y47" s="165">
        <f t="shared" si="6"/>
        <v>0</v>
      </c>
    </row>
    <row r="48" spans="1:25" ht="15.75" hidden="1">
      <c r="A48" s="7">
        <v>44</v>
      </c>
      <c r="B48" s="30">
        <f>'Vnos rezultatov'!B50</f>
        <v>0</v>
      </c>
      <c r="C48" s="60">
        <f>'Vnos rezultatov'!C50</f>
        <v>0</v>
      </c>
      <c r="D48" s="1" t="str">
        <f>'Vnos rezultatov'!H50</f>
        <v>x</v>
      </c>
      <c r="E48" s="1" t="str">
        <f>'Vnos rezultatov'!I50</f>
        <v>x</v>
      </c>
      <c r="F48" s="1" t="str">
        <f>'Vnos rezultatov'!J50</f>
        <v>x</v>
      </c>
      <c r="G48" s="1" t="str">
        <f>'Vnos rezultatov'!K50</f>
        <v>x</v>
      </c>
      <c r="H48" s="1" t="str">
        <f>'Vnos rezultatov'!L50</f>
        <v>x</v>
      </c>
      <c r="I48" s="1" t="str">
        <f>'Vnos rezultatov'!M50</f>
        <v>x</v>
      </c>
      <c r="J48" s="1" t="str">
        <f>'Vnos rezultatov'!N50</f>
        <v>x</v>
      </c>
      <c r="K48" s="1" t="str">
        <f>'Vnos rezultatov'!O50</f>
        <v>x</v>
      </c>
      <c r="L48" s="1" t="str">
        <f>'Vnos rezultatov'!P50</f>
        <v>x</v>
      </c>
      <c r="M48" s="1" t="str">
        <f>'Vnos rezultatov'!Q50</f>
        <v>x</v>
      </c>
      <c r="N48" s="1" t="str">
        <f>'Vnos rezultatov'!R50</f>
        <v>x</v>
      </c>
      <c r="O48" s="1" t="str">
        <f>'Vnos rezultatov'!S50</f>
        <v>x</v>
      </c>
      <c r="P48" s="1" t="str">
        <f>'Vnos rezultatov'!T50</f>
        <v>x</v>
      </c>
      <c r="Q48" s="1" t="str">
        <f>'Vnos rezultatov'!U50</f>
        <v>x</v>
      </c>
      <c r="R48" s="1" t="str">
        <f>'Vnos rezultatov'!V50</f>
        <v>x</v>
      </c>
      <c r="S48" s="1" t="str">
        <f>'Vnos rezultatov'!W50</f>
        <v>x</v>
      </c>
      <c r="T48" s="1" t="str">
        <f>'Vnos rezultatov'!X50</f>
        <v>x</v>
      </c>
      <c r="U48" s="1" t="str">
        <f>'Vnos rezultatov'!Y50</f>
        <v>x</v>
      </c>
      <c r="V48" s="16">
        <f t="shared" si="5"/>
        <v>0</v>
      </c>
      <c r="W48" s="2"/>
      <c r="X48" s="150">
        <f t="shared" si="4"/>
        <v>0</v>
      </c>
      <c r="Y48" s="165">
        <f t="shared" si="6"/>
        <v>0</v>
      </c>
    </row>
    <row r="49" spans="1:25" ht="15.75" hidden="1">
      <c r="A49" s="7">
        <v>45</v>
      </c>
      <c r="B49" s="30">
        <f>'Vnos rezultatov'!B51</f>
        <v>0</v>
      </c>
      <c r="C49" s="60">
        <f>'Vnos rezultatov'!C51</f>
        <v>0</v>
      </c>
      <c r="D49" s="1" t="str">
        <f>'Vnos rezultatov'!H51</f>
        <v>x</v>
      </c>
      <c r="E49" s="1" t="str">
        <f>'Vnos rezultatov'!I51</f>
        <v>x</v>
      </c>
      <c r="F49" s="1" t="str">
        <f>'Vnos rezultatov'!J51</f>
        <v>x</v>
      </c>
      <c r="G49" s="1" t="str">
        <f>'Vnos rezultatov'!K51</f>
        <v>x</v>
      </c>
      <c r="H49" s="1" t="str">
        <f>'Vnos rezultatov'!L51</f>
        <v>x</v>
      </c>
      <c r="I49" s="1" t="str">
        <f>'Vnos rezultatov'!M51</f>
        <v>x</v>
      </c>
      <c r="J49" s="1" t="str">
        <f>'Vnos rezultatov'!N51</f>
        <v>x</v>
      </c>
      <c r="K49" s="1" t="str">
        <f>'Vnos rezultatov'!O51</f>
        <v>x</v>
      </c>
      <c r="L49" s="1" t="str">
        <f>'Vnos rezultatov'!P51</f>
        <v>x</v>
      </c>
      <c r="M49" s="1" t="str">
        <f>'Vnos rezultatov'!Q51</f>
        <v>x</v>
      </c>
      <c r="N49" s="1" t="str">
        <f>'Vnos rezultatov'!R51</f>
        <v>x</v>
      </c>
      <c r="O49" s="1" t="str">
        <f>'Vnos rezultatov'!S51</f>
        <v>x</v>
      </c>
      <c r="P49" s="1" t="str">
        <f>'Vnos rezultatov'!T51</f>
        <v>x</v>
      </c>
      <c r="Q49" s="1" t="str">
        <f>'Vnos rezultatov'!U51</f>
        <v>x</v>
      </c>
      <c r="R49" s="1" t="str">
        <f>'Vnos rezultatov'!V51</f>
        <v>x</v>
      </c>
      <c r="S49" s="1" t="str">
        <f>'Vnos rezultatov'!W51</f>
        <v>x</v>
      </c>
      <c r="T49" s="1" t="str">
        <f>'Vnos rezultatov'!X51</f>
        <v>x</v>
      </c>
      <c r="U49" s="1" t="str">
        <f>'Vnos rezultatov'!Y51</f>
        <v>x</v>
      </c>
      <c r="V49" s="16">
        <f>SUM(D49:U49)</f>
        <v>0</v>
      </c>
      <c r="W49" s="2"/>
      <c r="X49" s="150">
        <f t="shared" si="4"/>
        <v>0</v>
      </c>
      <c r="Y49" s="165">
        <f t="shared" si="6"/>
        <v>0</v>
      </c>
    </row>
    <row r="50" spans="1:25" ht="16.5" hidden="1" customHeight="1">
      <c r="A50" s="7">
        <v>46</v>
      </c>
      <c r="B50" s="30">
        <f>'Vnos rezultatov'!B52</f>
        <v>0</v>
      </c>
      <c r="C50" s="60">
        <f>'Vnos rezultatov'!C52</f>
        <v>0</v>
      </c>
      <c r="D50" s="1" t="str">
        <f>'Vnos rezultatov'!H52</f>
        <v>x</v>
      </c>
      <c r="E50" s="1" t="str">
        <f>'Vnos rezultatov'!I52</f>
        <v>x</v>
      </c>
      <c r="F50" s="1" t="str">
        <f>'Vnos rezultatov'!J52</f>
        <v>x</v>
      </c>
      <c r="G50" s="1" t="str">
        <f>'Vnos rezultatov'!K52</f>
        <v>x</v>
      </c>
      <c r="H50" s="1" t="str">
        <f>'Vnos rezultatov'!L52</f>
        <v>x</v>
      </c>
      <c r="I50" s="1" t="str">
        <f>'Vnos rezultatov'!M52</f>
        <v>x</v>
      </c>
      <c r="J50" s="1" t="str">
        <f>'Vnos rezultatov'!N52</f>
        <v>x</v>
      </c>
      <c r="K50" s="1" t="str">
        <f>'Vnos rezultatov'!O52</f>
        <v>x</v>
      </c>
      <c r="L50" s="1" t="str">
        <f>'Vnos rezultatov'!P52</f>
        <v>x</v>
      </c>
      <c r="M50" s="1" t="str">
        <f>'Vnos rezultatov'!Q52</f>
        <v>x</v>
      </c>
      <c r="N50" s="1" t="str">
        <f>'Vnos rezultatov'!R52</f>
        <v>x</v>
      </c>
      <c r="O50" s="1" t="str">
        <f>'Vnos rezultatov'!S52</f>
        <v>x</v>
      </c>
      <c r="P50" s="1" t="str">
        <f>'Vnos rezultatov'!T52</f>
        <v>x</v>
      </c>
      <c r="Q50" s="1" t="str">
        <f>'Vnos rezultatov'!U52</f>
        <v>x</v>
      </c>
      <c r="R50" s="1" t="str">
        <f>'Vnos rezultatov'!V52</f>
        <v>x</v>
      </c>
      <c r="S50" s="1" t="str">
        <f>'Vnos rezultatov'!W52</f>
        <v>x</v>
      </c>
      <c r="T50" s="1" t="str">
        <f>'Vnos rezultatov'!X52</f>
        <v>x</v>
      </c>
      <c r="U50" s="1" t="str">
        <f>'Vnos rezultatov'!Y52</f>
        <v>x</v>
      </c>
      <c r="V50" s="16">
        <f t="shared" ref="V50:V60" si="7">SUM(D50:U50)</f>
        <v>0</v>
      </c>
      <c r="W50" s="2"/>
      <c r="X50" s="150">
        <f t="shared" si="4"/>
        <v>0</v>
      </c>
      <c r="Y50" s="165">
        <f t="shared" si="6"/>
        <v>0</v>
      </c>
    </row>
    <row r="51" spans="1:25" ht="15.75" hidden="1">
      <c r="A51" s="7">
        <v>47</v>
      </c>
      <c r="B51" s="30">
        <f>'Vnos rezultatov'!B53</f>
        <v>0</v>
      </c>
      <c r="C51" s="60">
        <f>'Vnos rezultatov'!C53</f>
        <v>0</v>
      </c>
      <c r="D51" s="1" t="str">
        <f>'Vnos rezultatov'!H53</f>
        <v>x</v>
      </c>
      <c r="E51" s="1" t="str">
        <f>'Vnos rezultatov'!I53</f>
        <v>x</v>
      </c>
      <c r="F51" s="1" t="str">
        <f>'Vnos rezultatov'!J53</f>
        <v>x</v>
      </c>
      <c r="G51" s="1" t="str">
        <f>'Vnos rezultatov'!K53</f>
        <v>x</v>
      </c>
      <c r="H51" s="1" t="str">
        <f>'Vnos rezultatov'!L53</f>
        <v>x</v>
      </c>
      <c r="I51" s="1" t="str">
        <f>'Vnos rezultatov'!M53</f>
        <v>x</v>
      </c>
      <c r="J51" s="1" t="str">
        <f>'Vnos rezultatov'!N53</f>
        <v>x</v>
      </c>
      <c r="K51" s="1" t="str">
        <f>'Vnos rezultatov'!O53</f>
        <v>x</v>
      </c>
      <c r="L51" s="1" t="str">
        <f>'Vnos rezultatov'!P53</f>
        <v>x</v>
      </c>
      <c r="M51" s="1" t="str">
        <f>'Vnos rezultatov'!Q53</f>
        <v>x</v>
      </c>
      <c r="N51" s="1" t="str">
        <f>'Vnos rezultatov'!R53</f>
        <v>x</v>
      </c>
      <c r="O51" s="1" t="str">
        <f>'Vnos rezultatov'!S53</f>
        <v>x</v>
      </c>
      <c r="P51" s="1" t="str">
        <f>'Vnos rezultatov'!T53</f>
        <v>x</v>
      </c>
      <c r="Q51" s="1" t="str">
        <f>'Vnos rezultatov'!U53</f>
        <v>x</v>
      </c>
      <c r="R51" s="1" t="str">
        <f>'Vnos rezultatov'!V53</f>
        <v>x</v>
      </c>
      <c r="S51" s="1" t="str">
        <f>'Vnos rezultatov'!W53</f>
        <v>x</v>
      </c>
      <c r="T51" s="1" t="str">
        <f>'Vnos rezultatov'!X53</f>
        <v>x</v>
      </c>
      <c r="U51" s="1" t="str">
        <f>'Vnos rezultatov'!Y53</f>
        <v>x</v>
      </c>
      <c r="V51" s="16">
        <f t="shared" si="7"/>
        <v>0</v>
      </c>
      <c r="W51" s="2"/>
      <c r="X51" s="150">
        <f t="shared" si="4"/>
        <v>0</v>
      </c>
      <c r="Y51" s="165">
        <f t="shared" si="6"/>
        <v>0</v>
      </c>
    </row>
    <row r="52" spans="1:25" ht="15.75" hidden="1">
      <c r="A52" s="7">
        <v>48</v>
      </c>
      <c r="B52" s="30">
        <f>'Vnos rezultatov'!B54</f>
        <v>0</v>
      </c>
      <c r="C52" s="60">
        <f>'Vnos rezultatov'!C54</f>
        <v>0</v>
      </c>
      <c r="D52" s="1" t="str">
        <f>'Vnos rezultatov'!H54</f>
        <v>x</v>
      </c>
      <c r="E52" s="1" t="str">
        <f>'Vnos rezultatov'!I54</f>
        <v>x</v>
      </c>
      <c r="F52" s="1" t="str">
        <f>'Vnos rezultatov'!J54</f>
        <v>x</v>
      </c>
      <c r="G52" s="1" t="str">
        <f>'Vnos rezultatov'!K54</f>
        <v>x</v>
      </c>
      <c r="H52" s="1" t="str">
        <f>'Vnos rezultatov'!L54</f>
        <v>x</v>
      </c>
      <c r="I52" s="1" t="str">
        <f>'Vnos rezultatov'!M54</f>
        <v>x</v>
      </c>
      <c r="J52" s="1" t="str">
        <f>'Vnos rezultatov'!N54</f>
        <v>x</v>
      </c>
      <c r="K52" s="1" t="str">
        <f>'Vnos rezultatov'!O54</f>
        <v>x</v>
      </c>
      <c r="L52" s="1" t="str">
        <f>'Vnos rezultatov'!P54</f>
        <v>x</v>
      </c>
      <c r="M52" s="1" t="str">
        <f>'Vnos rezultatov'!Q54</f>
        <v>x</v>
      </c>
      <c r="N52" s="1" t="str">
        <f>'Vnos rezultatov'!R54</f>
        <v>x</v>
      </c>
      <c r="O52" s="1" t="str">
        <f>'Vnos rezultatov'!S54</f>
        <v>x</v>
      </c>
      <c r="P52" s="1" t="str">
        <f>'Vnos rezultatov'!T54</f>
        <v>x</v>
      </c>
      <c r="Q52" s="1" t="str">
        <f>'Vnos rezultatov'!U54</f>
        <v>x</v>
      </c>
      <c r="R52" s="1" t="str">
        <f>'Vnos rezultatov'!V54</f>
        <v>x</v>
      </c>
      <c r="S52" s="1" t="str">
        <f>'Vnos rezultatov'!W54</f>
        <v>x</v>
      </c>
      <c r="T52" s="1" t="str">
        <f>'Vnos rezultatov'!X54</f>
        <v>x</v>
      </c>
      <c r="U52" s="1" t="str">
        <f>'Vnos rezultatov'!Y54</f>
        <v>x</v>
      </c>
      <c r="V52" s="16">
        <f t="shared" si="7"/>
        <v>0</v>
      </c>
      <c r="W52" s="2"/>
      <c r="X52" s="150">
        <f t="shared" si="4"/>
        <v>0</v>
      </c>
      <c r="Y52" s="165">
        <f t="shared" si="6"/>
        <v>0</v>
      </c>
    </row>
    <row r="53" spans="1:25" ht="15.75" hidden="1">
      <c r="A53" s="7">
        <v>49</v>
      </c>
      <c r="B53" s="30">
        <f>'Vnos rezultatov'!B55</f>
        <v>0</v>
      </c>
      <c r="C53" s="60">
        <f>'Vnos rezultatov'!C55</f>
        <v>0</v>
      </c>
      <c r="D53" s="1" t="str">
        <f>'Vnos rezultatov'!H55</f>
        <v>x</v>
      </c>
      <c r="E53" s="1" t="str">
        <f>'Vnos rezultatov'!I55</f>
        <v>x</v>
      </c>
      <c r="F53" s="1" t="str">
        <f>'Vnos rezultatov'!J55</f>
        <v>x</v>
      </c>
      <c r="G53" s="1" t="str">
        <f>'Vnos rezultatov'!K55</f>
        <v>x</v>
      </c>
      <c r="H53" s="1" t="str">
        <f>'Vnos rezultatov'!L55</f>
        <v>x</v>
      </c>
      <c r="I53" s="1" t="str">
        <f>'Vnos rezultatov'!M55</f>
        <v>x</v>
      </c>
      <c r="J53" s="1" t="str">
        <f>'Vnos rezultatov'!N55</f>
        <v>x</v>
      </c>
      <c r="K53" s="1" t="str">
        <f>'Vnos rezultatov'!O55</f>
        <v>x</v>
      </c>
      <c r="L53" s="1" t="str">
        <f>'Vnos rezultatov'!P55</f>
        <v>x</v>
      </c>
      <c r="M53" s="1" t="str">
        <f>'Vnos rezultatov'!Q55</f>
        <v>x</v>
      </c>
      <c r="N53" s="1" t="str">
        <f>'Vnos rezultatov'!R55</f>
        <v>x</v>
      </c>
      <c r="O53" s="1" t="str">
        <f>'Vnos rezultatov'!S55</f>
        <v>x</v>
      </c>
      <c r="P53" s="1" t="str">
        <f>'Vnos rezultatov'!T55</f>
        <v>x</v>
      </c>
      <c r="Q53" s="1" t="str">
        <f>'Vnos rezultatov'!U55</f>
        <v>x</v>
      </c>
      <c r="R53" s="1" t="str">
        <f>'Vnos rezultatov'!V55</f>
        <v>x</v>
      </c>
      <c r="S53" s="1" t="str">
        <f>'Vnos rezultatov'!W55</f>
        <v>x</v>
      </c>
      <c r="T53" s="1" t="str">
        <f>'Vnos rezultatov'!X55</f>
        <v>x</v>
      </c>
      <c r="U53" s="1" t="str">
        <f>'Vnos rezultatov'!Y55</f>
        <v>x</v>
      </c>
      <c r="V53" s="16">
        <f t="shared" si="7"/>
        <v>0</v>
      </c>
      <c r="W53" s="2"/>
      <c r="X53" s="150">
        <f t="shared" si="4"/>
        <v>0</v>
      </c>
      <c r="Y53" s="165">
        <f t="shared" si="6"/>
        <v>0</v>
      </c>
    </row>
    <row r="54" spans="1:25" ht="15.75" hidden="1">
      <c r="A54" s="7">
        <v>50</v>
      </c>
      <c r="B54" s="30">
        <f>'Vnos rezultatov'!B56</f>
        <v>0</v>
      </c>
      <c r="C54" s="60">
        <f>'Vnos rezultatov'!C56</f>
        <v>0</v>
      </c>
      <c r="D54" s="1" t="str">
        <f>'Vnos rezultatov'!H56</f>
        <v>x</v>
      </c>
      <c r="E54" s="1" t="str">
        <f>'Vnos rezultatov'!I56</f>
        <v>x</v>
      </c>
      <c r="F54" s="1" t="str">
        <f>'Vnos rezultatov'!J56</f>
        <v>x</v>
      </c>
      <c r="G54" s="1" t="str">
        <f>'Vnos rezultatov'!K56</f>
        <v>x</v>
      </c>
      <c r="H54" s="1" t="str">
        <f>'Vnos rezultatov'!L56</f>
        <v>x</v>
      </c>
      <c r="I54" s="1" t="str">
        <f>'Vnos rezultatov'!M56</f>
        <v>x</v>
      </c>
      <c r="J54" s="1" t="str">
        <f>'Vnos rezultatov'!N56</f>
        <v>x</v>
      </c>
      <c r="K54" s="1" t="str">
        <f>'Vnos rezultatov'!O56</f>
        <v>x</v>
      </c>
      <c r="L54" s="1" t="str">
        <f>'Vnos rezultatov'!P56</f>
        <v>x</v>
      </c>
      <c r="M54" s="1" t="str">
        <f>'Vnos rezultatov'!Q56</f>
        <v>x</v>
      </c>
      <c r="N54" s="1" t="str">
        <f>'Vnos rezultatov'!R56</f>
        <v>x</v>
      </c>
      <c r="O54" s="1" t="str">
        <f>'Vnos rezultatov'!S56</f>
        <v>x</v>
      </c>
      <c r="P54" s="1" t="str">
        <f>'Vnos rezultatov'!T56</f>
        <v>x</v>
      </c>
      <c r="Q54" s="1" t="str">
        <f>'Vnos rezultatov'!U56</f>
        <v>x</v>
      </c>
      <c r="R54" s="1" t="str">
        <f>'Vnos rezultatov'!V56</f>
        <v>x</v>
      </c>
      <c r="S54" s="1" t="str">
        <f>'Vnos rezultatov'!W56</f>
        <v>x</v>
      </c>
      <c r="T54" s="1" t="str">
        <f>'Vnos rezultatov'!X56</f>
        <v>x</v>
      </c>
      <c r="U54" s="1" t="str">
        <f>'Vnos rezultatov'!Y56</f>
        <v>x</v>
      </c>
      <c r="V54" s="16">
        <f t="shared" si="7"/>
        <v>0</v>
      </c>
      <c r="W54" s="2"/>
      <c r="X54" s="150">
        <f t="shared" si="4"/>
        <v>0</v>
      </c>
      <c r="Y54" s="165">
        <f t="shared" si="6"/>
        <v>0</v>
      </c>
    </row>
    <row r="55" spans="1:25" ht="15.75" hidden="1">
      <c r="A55" s="7">
        <v>51</v>
      </c>
      <c r="B55" s="30">
        <f>'Vnos rezultatov'!B57</f>
        <v>0</v>
      </c>
      <c r="C55" s="60">
        <f>'Vnos rezultatov'!C57</f>
        <v>0</v>
      </c>
      <c r="D55" s="1" t="str">
        <f>'Vnos rezultatov'!H57</f>
        <v>x</v>
      </c>
      <c r="E55" s="1" t="str">
        <f>'Vnos rezultatov'!I57</f>
        <v>x</v>
      </c>
      <c r="F55" s="1" t="str">
        <f>'Vnos rezultatov'!J57</f>
        <v>x</v>
      </c>
      <c r="G55" s="1" t="str">
        <f>'Vnos rezultatov'!K57</f>
        <v>x</v>
      </c>
      <c r="H55" s="1" t="str">
        <f>'Vnos rezultatov'!L57</f>
        <v>x</v>
      </c>
      <c r="I55" s="1" t="str">
        <f>'Vnos rezultatov'!M57</f>
        <v>x</v>
      </c>
      <c r="J55" s="1" t="str">
        <f>'Vnos rezultatov'!N57</f>
        <v>x</v>
      </c>
      <c r="K55" s="1" t="str">
        <f>'Vnos rezultatov'!O57</f>
        <v>x</v>
      </c>
      <c r="L55" s="1" t="str">
        <f>'Vnos rezultatov'!P57</f>
        <v>x</v>
      </c>
      <c r="M55" s="1" t="str">
        <f>'Vnos rezultatov'!Q57</f>
        <v>x</v>
      </c>
      <c r="N55" s="1" t="str">
        <f>'Vnos rezultatov'!R57</f>
        <v>x</v>
      </c>
      <c r="O55" s="1" t="str">
        <f>'Vnos rezultatov'!S57</f>
        <v>x</v>
      </c>
      <c r="P55" s="1" t="str">
        <f>'Vnos rezultatov'!T57</f>
        <v>x</v>
      </c>
      <c r="Q55" s="1" t="str">
        <f>'Vnos rezultatov'!U57</f>
        <v>x</v>
      </c>
      <c r="R55" s="1" t="str">
        <f>'Vnos rezultatov'!V57</f>
        <v>x</v>
      </c>
      <c r="S55" s="1" t="str">
        <f>'Vnos rezultatov'!W57</f>
        <v>x</v>
      </c>
      <c r="T55" s="1" t="str">
        <f>'Vnos rezultatov'!X57</f>
        <v>x</v>
      </c>
      <c r="U55" s="1" t="str">
        <f>'Vnos rezultatov'!Y57</f>
        <v>x</v>
      </c>
      <c r="V55" s="16">
        <f t="shared" si="7"/>
        <v>0</v>
      </c>
      <c r="W55" s="2"/>
      <c r="X55" s="150">
        <f t="shared" si="4"/>
        <v>0</v>
      </c>
      <c r="Y55" s="165">
        <f t="shared" si="6"/>
        <v>0</v>
      </c>
    </row>
    <row r="56" spans="1:25" ht="15.75" hidden="1">
      <c r="A56" s="7">
        <v>52</v>
      </c>
      <c r="B56" s="30">
        <f>'Vnos rezultatov'!B58</f>
        <v>0</v>
      </c>
      <c r="C56" s="60">
        <f>'Vnos rezultatov'!C58</f>
        <v>0</v>
      </c>
      <c r="D56" s="1" t="str">
        <f>'Vnos rezultatov'!H58</f>
        <v>x</v>
      </c>
      <c r="E56" s="1" t="str">
        <f>'Vnos rezultatov'!I58</f>
        <v>x</v>
      </c>
      <c r="F56" s="1" t="str">
        <f>'Vnos rezultatov'!J58</f>
        <v>x</v>
      </c>
      <c r="G56" s="1" t="str">
        <f>'Vnos rezultatov'!K58</f>
        <v>x</v>
      </c>
      <c r="H56" s="1" t="str">
        <f>'Vnos rezultatov'!L58</f>
        <v>x</v>
      </c>
      <c r="I56" s="1" t="str">
        <f>'Vnos rezultatov'!M58</f>
        <v>x</v>
      </c>
      <c r="J56" s="1" t="str">
        <f>'Vnos rezultatov'!N58</f>
        <v>x</v>
      </c>
      <c r="K56" s="1" t="str">
        <f>'Vnos rezultatov'!O58</f>
        <v>x</v>
      </c>
      <c r="L56" s="1" t="str">
        <f>'Vnos rezultatov'!P58</f>
        <v>x</v>
      </c>
      <c r="M56" s="1" t="str">
        <f>'Vnos rezultatov'!Q58</f>
        <v>x</v>
      </c>
      <c r="N56" s="1" t="str">
        <f>'Vnos rezultatov'!R58</f>
        <v>x</v>
      </c>
      <c r="O56" s="1" t="str">
        <f>'Vnos rezultatov'!S58</f>
        <v>x</v>
      </c>
      <c r="P56" s="1" t="str">
        <f>'Vnos rezultatov'!T58</f>
        <v>x</v>
      </c>
      <c r="Q56" s="1" t="str">
        <f>'Vnos rezultatov'!U58</f>
        <v>x</v>
      </c>
      <c r="R56" s="1" t="str">
        <f>'Vnos rezultatov'!V58</f>
        <v>x</v>
      </c>
      <c r="S56" s="1" t="str">
        <f>'Vnos rezultatov'!W58</f>
        <v>x</v>
      </c>
      <c r="T56" s="1" t="str">
        <f>'Vnos rezultatov'!X58</f>
        <v>x</v>
      </c>
      <c r="U56" s="1" t="str">
        <f>'Vnos rezultatov'!Y58</f>
        <v>x</v>
      </c>
      <c r="V56" s="16">
        <f t="shared" si="7"/>
        <v>0</v>
      </c>
      <c r="W56" s="2"/>
      <c r="X56" s="150">
        <f t="shared" si="4"/>
        <v>0</v>
      </c>
      <c r="Y56" s="165">
        <f t="shared" si="6"/>
        <v>0</v>
      </c>
    </row>
    <row r="57" spans="1:25" ht="15.75" hidden="1">
      <c r="A57" s="7">
        <v>53</v>
      </c>
      <c r="B57" s="30">
        <f>'Vnos rezultatov'!B59</f>
        <v>0</v>
      </c>
      <c r="C57" s="60">
        <f>'Vnos rezultatov'!C59</f>
        <v>0</v>
      </c>
      <c r="D57" s="1" t="str">
        <f>'Vnos rezultatov'!H59</f>
        <v>x</v>
      </c>
      <c r="E57" s="1" t="str">
        <f>'Vnos rezultatov'!I59</f>
        <v>x</v>
      </c>
      <c r="F57" s="1" t="str">
        <f>'Vnos rezultatov'!J59</f>
        <v>x</v>
      </c>
      <c r="G57" s="1" t="str">
        <f>'Vnos rezultatov'!K59</f>
        <v>x</v>
      </c>
      <c r="H57" s="1" t="str">
        <f>'Vnos rezultatov'!L59</f>
        <v>x</v>
      </c>
      <c r="I57" s="1" t="str">
        <f>'Vnos rezultatov'!M59</f>
        <v>x</v>
      </c>
      <c r="J57" s="1" t="str">
        <f>'Vnos rezultatov'!N59</f>
        <v>x</v>
      </c>
      <c r="K57" s="1" t="str">
        <f>'Vnos rezultatov'!O59</f>
        <v>x</v>
      </c>
      <c r="L57" s="1" t="str">
        <f>'Vnos rezultatov'!P59</f>
        <v>x</v>
      </c>
      <c r="M57" s="1" t="str">
        <f>'Vnos rezultatov'!Q59</f>
        <v>x</v>
      </c>
      <c r="N57" s="1" t="str">
        <f>'Vnos rezultatov'!R59</f>
        <v>x</v>
      </c>
      <c r="O57" s="1" t="str">
        <f>'Vnos rezultatov'!S59</f>
        <v>x</v>
      </c>
      <c r="P57" s="1" t="str">
        <f>'Vnos rezultatov'!T59</f>
        <v>x</v>
      </c>
      <c r="Q57" s="1" t="str">
        <f>'Vnos rezultatov'!U59</f>
        <v>x</v>
      </c>
      <c r="R57" s="1" t="str">
        <f>'Vnos rezultatov'!V59</f>
        <v>x</v>
      </c>
      <c r="S57" s="1" t="str">
        <f>'Vnos rezultatov'!W59</f>
        <v>x</v>
      </c>
      <c r="T57" s="1" t="str">
        <f>'Vnos rezultatov'!X59</f>
        <v>x</v>
      </c>
      <c r="U57" s="1" t="str">
        <f>'Vnos rezultatov'!Y59</f>
        <v>x</v>
      </c>
      <c r="V57" s="16">
        <f t="shared" si="7"/>
        <v>0</v>
      </c>
      <c r="W57" s="2"/>
      <c r="X57" s="150">
        <f t="shared" si="4"/>
        <v>0</v>
      </c>
      <c r="Y57" s="165">
        <f t="shared" si="6"/>
        <v>0</v>
      </c>
    </row>
    <row r="58" spans="1:25" ht="15.75" hidden="1">
      <c r="A58" s="7">
        <v>54</v>
      </c>
      <c r="B58" s="30">
        <f>'Vnos rezultatov'!B60</f>
        <v>0</v>
      </c>
      <c r="C58" s="60">
        <f>'Vnos rezultatov'!C60</f>
        <v>0</v>
      </c>
      <c r="D58" s="1" t="str">
        <f>'Vnos rezultatov'!H60</f>
        <v>x</v>
      </c>
      <c r="E58" s="1" t="str">
        <f>'Vnos rezultatov'!I60</f>
        <v>x</v>
      </c>
      <c r="F58" s="1" t="str">
        <f>'Vnos rezultatov'!J60</f>
        <v>x</v>
      </c>
      <c r="G58" s="1" t="str">
        <f>'Vnos rezultatov'!K60</f>
        <v>x</v>
      </c>
      <c r="H58" s="1" t="str">
        <f>'Vnos rezultatov'!L60</f>
        <v>x</v>
      </c>
      <c r="I58" s="1" t="str">
        <f>'Vnos rezultatov'!M60</f>
        <v>x</v>
      </c>
      <c r="J58" s="1" t="str">
        <f>'Vnos rezultatov'!N60</f>
        <v>x</v>
      </c>
      <c r="K58" s="1" t="str">
        <f>'Vnos rezultatov'!O60</f>
        <v>x</v>
      </c>
      <c r="L58" s="1" t="str">
        <f>'Vnos rezultatov'!P60</f>
        <v>x</v>
      </c>
      <c r="M58" s="1" t="str">
        <f>'Vnos rezultatov'!Q60</f>
        <v>x</v>
      </c>
      <c r="N58" s="1" t="str">
        <f>'Vnos rezultatov'!R60</f>
        <v>x</v>
      </c>
      <c r="O58" s="1" t="str">
        <f>'Vnos rezultatov'!S60</f>
        <v>x</v>
      </c>
      <c r="P58" s="1" t="str">
        <f>'Vnos rezultatov'!T60</f>
        <v>x</v>
      </c>
      <c r="Q58" s="1" t="str">
        <f>'Vnos rezultatov'!U60</f>
        <v>x</v>
      </c>
      <c r="R58" s="1" t="str">
        <f>'Vnos rezultatov'!V60</f>
        <v>x</v>
      </c>
      <c r="S58" s="1" t="str">
        <f>'Vnos rezultatov'!W60</f>
        <v>x</v>
      </c>
      <c r="T58" s="1" t="str">
        <f>'Vnos rezultatov'!X60</f>
        <v>x</v>
      </c>
      <c r="U58" s="1" t="str">
        <f>'Vnos rezultatov'!Y60</f>
        <v>x</v>
      </c>
      <c r="V58" s="16">
        <f t="shared" si="7"/>
        <v>0</v>
      </c>
      <c r="W58" s="2"/>
      <c r="X58" s="150">
        <f t="shared" si="4"/>
        <v>0</v>
      </c>
      <c r="Y58" s="165">
        <f t="shared" si="6"/>
        <v>0</v>
      </c>
    </row>
    <row r="59" spans="1:25" ht="15.75" hidden="1">
      <c r="A59" s="7">
        <v>55</v>
      </c>
      <c r="B59" s="30">
        <f>'Vnos rezultatov'!B61</f>
        <v>0</v>
      </c>
      <c r="C59" s="60">
        <f>'Vnos rezultatov'!C61</f>
        <v>0</v>
      </c>
      <c r="D59" s="1" t="str">
        <f>'Vnos rezultatov'!H61</f>
        <v>x</v>
      </c>
      <c r="E59" s="1" t="str">
        <f>'Vnos rezultatov'!I61</f>
        <v>x</v>
      </c>
      <c r="F59" s="1" t="str">
        <f>'Vnos rezultatov'!J61</f>
        <v>x</v>
      </c>
      <c r="G59" s="1" t="str">
        <f>'Vnos rezultatov'!K61</f>
        <v>x</v>
      </c>
      <c r="H59" s="1" t="str">
        <f>'Vnos rezultatov'!L61</f>
        <v>x</v>
      </c>
      <c r="I59" s="1" t="str">
        <f>'Vnos rezultatov'!M61</f>
        <v>x</v>
      </c>
      <c r="J59" s="1" t="str">
        <f>'Vnos rezultatov'!N61</f>
        <v>x</v>
      </c>
      <c r="K59" s="1" t="str">
        <f>'Vnos rezultatov'!O61</f>
        <v>x</v>
      </c>
      <c r="L59" s="1" t="str">
        <f>'Vnos rezultatov'!P61</f>
        <v>x</v>
      </c>
      <c r="M59" s="1" t="str">
        <f>'Vnos rezultatov'!Q61</f>
        <v>x</v>
      </c>
      <c r="N59" s="1" t="str">
        <f>'Vnos rezultatov'!R61</f>
        <v>x</v>
      </c>
      <c r="O59" s="1" t="str">
        <f>'Vnos rezultatov'!S61</f>
        <v>x</v>
      </c>
      <c r="P59" s="1" t="str">
        <f>'Vnos rezultatov'!T61</f>
        <v>x</v>
      </c>
      <c r="Q59" s="1" t="str">
        <f>'Vnos rezultatov'!U61</f>
        <v>x</v>
      </c>
      <c r="R59" s="1" t="str">
        <f>'Vnos rezultatov'!V61</f>
        <v>x</v>
      </c>
      <c r="S59" s="1" t="str">
        <f>'Vnos rezultatov'!W61</f>
        <v>x</v>
      </c>
      <c r="T59" s="1" t="str">
        <f>'Vnos rezultatov'!X61</f>
        <v>x</v>
      </c>
      <c r="U59" s="1" t="str">
        <f>'Vnos rezultatov'!Y61</f>
        <v>x</v>
      </c>
      <c r="V59" s="16">
        <f t="shared" si="7"/>
        <v>0</v>
      </c>
      <c r="W59" s="2"/>
      <c r="X59" s="150">
        <f t="shared" si="4"/>
        <v>0</v>
      </c>
      <c r="Y59" s="165">
        <f t="shared" si="6"/>
        <v>0</v>
      </c>
    </row>
    <row r="60" spans="1:25" ht="15.75" hidden="1">
      <c r="A60" s="7">
        <v>56</v>
      </c>
      <c r="B60" s="30">
        <f>'Vnos rezultatov'!B62</f>
        <v>0</v>
      </c>
      <c r="C60" s="60">
        <f>'Vnos rezultatov'!C62</f>
        <v>0</v>
      </c>
      <c r="D60" s="1" t="str">
        <f>'Vnos rezultatov'!H62</f>
        <v>x</v>
      </c>
      <c r="E60" s="1" t="str">
        <f>'Vnos rezultatov'!I62</f>
        <v>x</v>
      </c>
      <c r="F60" s="1" t="str">
        <f>'Vnos rezultatov'!J62</f>
        <v>x</v>
      </c>
      <c r="G60" s="1" t="str">
        <f>'Vnos rezultatov'!K62</f>
        <v>x</v>
      </c>
      <c r="H60" s="1" t="str">
        <f>'Vnos rezultatov'!L62</f>
        <v>x</v>
      </c>
      <c r="I60" s="1" t="str">
        <f>'Vnos rezultatov'!M62</f>
        <v>x</v>
      </c>
      <c r="J60" s="1" t="str">
        <f>'Vnos rezultatov'!N62</f>
        <v>x</v>
      </c>
      <c r="K60" s="1" t="str">
        <f>'Vnos rezultatov'!O62</f>
        <v>x</v>
      </c>
      <c r="L60" s="1" t="str">
        <f>'Vnos rezultatov'!P62</f>
        <v>x</v>
      </c>
      <c r="M60" s="1" t="str">
        <f>'Vnos rezultatov'!Q62</f>
        <v>x</v>
      </c>
      <c r="N60" s="1" t="str">
        <f>'Vnos rezultatov'!R62</f>
        <v>x</v>
      </c>
      <c r="O60" s="1" t="str">
        <f>'Vnos rezultatov'!S62</f>
        <v>x</v>
      </c>
      <c r="P60" s="1" t="str">
        <f>'Vnos rezultatov'!T62</f>
        <v>x</v>
      </c>
      <c r="Q60" s="1" t="str">
        <f>'Vnos rezultatov'!U62</f>
        <v>x</v>
      </c>
      <c r="R60" s="1" t="str">
        <f>'Vnos rezultatov'!V62</f>
        <v>x</v>
      </c>
      <c r="S60" s="1" t="str">
        <f>'Vnos rezultatov'!W62</f>
        <v>x</v>
      </c>
      <c r="T60" s="1" t="str">
        <f>'Vnos rezultatov'!X62</f>
        <v>x</v>
      </c>
      <c r="U60" s="1" t="str">
        <f>'Vnos rezultatov'!Y62</f>
        <v>x</v>
      </c>
      <c r="V60" s="16">
        <f t="shared" si="7"/>
        <v>0</v>
      </c>
      <c r="W60" s="2"/>
      <c r="X60" s="150">
        <f t="shared" si="4"/>
        <v>0</v>
      </c>
      <c r="Y60" s="165">
        <f t="shared" si="6"/>
        <v>0</v>
      </c>
    </row>
    <row r="61" spans="1:25" ht="15.75" hidden="1">
      <c r="A61" s="7">
        <v>57</v>
      </c>
      <c r="B61" s="30">
        <f>'Vnos rezultatov'!B63</f>
        <v>0</v>
      </c>
      <c r="C61" s="60">
        <f>'Vnos rezultatov'!C63</f>
        <v>0</v>
      </c>
      <c r="D61" s="1" t="str">
        <f>'Vnos rezultatov'!H63</f>
        <v>x</v>
      </c>
      <c r="E61" s="1" t="str">
        <f>'Vnos rezultatov'!I63</f>
        <v>x</v>
      </c>
      <c r="F61" s="1" t="str">
        <f>'Vnos rezultatov'!J63</f>
        <v>x</v>
      </c>
      <c r="G61" s="1" t="str">
        <f>'Vnos rezultatov'!K63</f>
        <v>x</v>
      </c>
      <c r="H61" s="1" t="str">
        <f>'Vnos rezultatov'!L63</f>
        <v>x</v>
      </c>
      <c r="I61" s="1" t="str">
        <f>'Vnos rezultatov'!M63</f>
        <v>x</v>
      </c>
      <c r="J61" s="1" t="str">
        <f>'Vnos rezultatov'!N63</f>
        <v>x</v>
      </c>
      <c r="K61" s="1" t="str">
        <f>'Vnos rezultatov'!O63</f>
        <v>x</v>
      </c>
      <c r="L61" s="1" t="str">
        <f>'Vnos rezultatov'!P63</f>
        <v>x</v>
      </c>
      <c r="M61" s="1" t="str">
        <f>'Vnos rezultatov'!Q63</f>
        <v>x</v>
      </c>
      <c r="N61" s="1" t="str">
        <f>'Vnos rezultatov'!R63</f>
        <v>x</v>
      </c>
      <c r="O61" s="1" t="str">
        <f>'Vnos rezultatov'!S63</f>
        <v>x</v>
      </c>
      <c r="P61" s="1" t="str">
        <f>'Vnos rezultatov'!T63</f>
        <v>x</v>
      </c>
      <c r="Q61" s="1" t="str">
        <f>'Vnos rezultatov'!U63</f>
        <v>x</v>
      </c>
      <c r="R61" s="1" t="str">
        <f>'Vnos rezultatov'!V63</f>
        <v>x</v>
      </c>
      <c r="S61" s="1" t="str">
        <f>'Vnos rezultatov'!W63</f>
        <v>x</v>
      </c>
      <c r="T61" s="1" t="str">
        <f>'Vnos rezultatov'!X63</f>
        <v>x</v>
      </c>
      <c r="U61" s="1" t="str">
        <f>'Vnos rezultatov'!Y63</f>
        <v>x</v>
      </c>
      <c r="V61" s="16">
        <f t="shared" ref="V61:V65" si="8">SUM(D61:U61)</f>
        <v>0</v>
      </c>
      <c r="W61" s="2"/>
      <c r="X61" s="150">
        <f t="shared" si="4"/>
        <v>0</v>
      </c>
      <c r="Y61" s="165">
        <f t="shared" si="6"/>
        <v>0</v>
      </c>
    </row>
    <row r="62" spans="1:25" ht="15.75" hidden="1">
      <c r="A62" s="7">
        <v>58</v>
      </c>
      <c r="B62" s="30">
        <f>'Vnos rezultatov'!B64</f>
        <v>0</v>
      </c>
      <c r="C62" s="60">
        <f>'Vnos rezultatov'!C64</f>
        <v>0</v>
      </c>
      <c r="D62" s="1" t="str">
        <f>'Vnos rezultatov'!H64</f>
        <v>x</v>
      </c>
      <c r="E62" s="1" t="str">
        <f>'Vnos rezultatov'!I64</f>
        <v>x</v>
      </c>
      <c r="F62" s="1" t="str">
        <f>'Vnos rezultatov'!J64</f>
        <v>x</v>
      </c>
      <c r="G62" s="1" t="str">
        <f>'Vnos rezultatov'!K64</f>
        <v>x</v>
      </c>
      <c r="H62" s="1" t="str">
        <f>'Vnos rezultatov'!L64</f>
        <v>x</v>
      </c>
      <c r="I62" s="1" t="str">
        <f>'Vnos rezultatov'!M64</f>
        <v>x</v>
      </c>
      <c r="J62" s="1" t="str">
        <f>'Vnos rezultatov'!N64</f>
        <v>x</v>
      </c>
      <c r="K62" s="1" t="str">
        <f>'Vnos rezultatov'!O64</f>
        <v>x</v>
      </c>
      <c r="L62" s="1" t="str">
        <f>'Vnos rezultatov'!P64</f>
        <v>x</v>
      </c>
      <c r="M62" s="1" t="str">
        <f>'Vnos rezultatov'!Q64</f>
        <v>x</v>
      </c>
      <c r="N62" s="1" t="str">
        <f>'Vnos rezultatov'!R64</f>
        <v>x</v>
      </c>
      <c r="O62" s="1" t="str">
        <f>'Vnos rezultatov'!S64</f>
        <v>x</v>
      </c>
      <c r="P62" s="1" t="str">
        <f>'Vnos rezultatov'!T64</f>
        <v>x</v>
      </c>
      <c r="Q62" s="1" t="str">
        <f>'Vnos rezultatov'!U64</f>
        <v>x</v>
      </c>
      <c r="R62" s="1" t="str">
        <f>'Vnos rezultatov'!V64</f>
        <v>x</v>
      </c>
      <c r="S62" s="1" t="str">
        <f>'Vnos rezultatov'!W64</f>
        <v>x</v>
      </c>
      <c r="T62" s="1" t="str">
        <f>'Vnos rezultatov'!X64</f>
        <v>x</v>
      </c>
      <c r="U62" s="1" t="str">
        <f>'Vnos rezultatov'!Y64</f>
        <v>x</v>
      </c>
      <c r="V62" s="16">
        <f t="shared" si="8"/>
        <v>0</v>
      </c>
      <c r="W62" s="2"/>
      <c r="X62" s="150">
        <f t="shared" si="4"/>
        <v>0</v>
      </c>
      <c r="Y62" s="165">
        <f t="shared" si="6"/>
        <v>0</v>
      </c>
    </row>
    <row r="63" spans="1:25" ht="15.75" hidden="1">
      <c r="A63" s="7">
        <v>59</v>
      </c>
      <c r="B63" s="30">
        <f>'Vnos rezultatov'!B65</f>
        <v>0</v>
      </c>
      <c r="C63" s="60">
        <f>'Vnos rezultatov'!C65</f>
        <v>0</v>
      </c>
      <c r="D63" s="1" t="str">
        <f>'Vnos rezultatov'!H65</f>
        <v>x</v>
      </c>
      <c r="E63" s="1" t="str">
        <f>'Vnos rezultatov'!I65</f>
        <v>x</v>
      </c>
      <c r="F63" s="1" t="str">
        <f>'Vnos rezultatov'!J65</f>
        <v>x</v>
      </c>
      <c r="G63" s="1" t="str">
        <f>'Vnos rezultatov'!K65</f>
        <v>x</v>
      </c>
      <c r="H63" s="1" t="str">
        <f>'Vnos rezultatov'!L65</f>
        <v>x</v>
      </c>
      <c r="I63" s="1" t="str">
        <f>'Vnos rezultatov'!M65</f>
        <v>x</v>
      </c>
      <c r="J63" s="1" t="str">
        <f>'Vnos rezultatov'!N65</f>
        <v>x</v>
      </c>
      <c r="K63" s="1" t="str">
        <f>'Vnos rezultatov'!O65</f>
        <v>x</v>
      </c>
      <c r="L63" s="1" t="str">
        <f>'Vnos rezultatov'!P65</f>
        <v>x</v>
      </c>
      <c r="M63" s="1" t="str">
        <f>'Vnos rezultatov'!Q65</f>
        <v>x</v>
      </c>
      <c r="N63" s="1" t="str">
        <f>'Vnos rezultatov'!R65</f>
        <v>x</v>
      </c>
      <c r="O63" s="1" t="str">
        <f>'Vnos rezultatov'!S65</f>
        <v>x</v>
      </c>
      <c r="P63" s="1" t="str">
        <f>'Vnos rezultatov'!T65</f>
        <v>x</v>
      </c>
      <c r="Q63" s="1" t="str">
        <f>'Vnos rezultatov'!U65</f>
        <v>x</v>
      </c>
      <c r="R63" s="1" t="str">
        <f>'Vnos rezultatov'!V65</f>
        <v>x</v>
      </c>
      <c r="S63" s="1" t="str">
        <f>'Vnos rezultatov'!W65</f>
        <v>x</v>
      </c>
      <c r="T63" s="1" t="str">
        <f>'Vnos rezultatov'!X65</f>
        <v>x</v>
      </c>
      <c r="U63" s="1" t="str">
        <f>'Vnos rezultatov'!Y65</f>
        <v>x</v>
      </c>
      <c r="V63" s="16">
        <f t="shared" si="8"/>
        <v>0</v>
      </c>
      <c r="W63" s="2"/>
      <c r="X63" s="150">
        <f t="shared" si="4"/>
        <v>0</v>
      </c>
      <c r="Y63" s="165">
        <f t="shared" si="6"/>
        <v>0</v>
      </c>
    </row>
    <row r="64" spans="1:25" ht="15.75" hidden="1">
      <c r="A64" s="7">
        <v>60</v>
      </c>
      <c r="B64" s="30">
        <f>'Vnos rezultatov'!B66</f>
        <v>0</v>
      </c>
      <c r="C64" s="60">
        <f>'Vnos rezultatov'!C66</f>
        <v>0</v>
      </c>
      <c r="D64" s="1" t="str">
        <f>'Vnos rezultatov'!H66</f>
        <v>x</v>
      </c>
      <c r="E64" s="1" t="str">
        <f>'Vnos rezultatov'!I66</f>
        <v>x</v>
      </c>
      <c r="F64" s="1" t="str">
        <f>'Vnos rezultatov'!J66</f>
        <v>x</v>
      </c>
      <c r="G64" s="1" t="str">
        <f>'Vnos rezultatov'!K66</f>
        <v>x</v>
      </c>
      <c r="H64" s="1" t="str">
        <f>'Vnos rezultatov'!L66</f>
        <v>x</v>
      </c>
      <c r="I64" s="1" t="str">
        <f>'Vnos rezultatov'!M66</f>
        <v>x</v>
      </c>
      <c r="J64" s="1" t="str">
        <f>'Vnos rezultatov'!N66</f>
        <v>x</v>
      </c>
      <c r="K64" s="1" t="str">
        <f>'Vnos rezultatov'!O66</f>
        <v>x</v>
      </c>
      <c r="L64" s="1" t="str">
        <f>'Vnos rezultatov'!P66</f>
        <v>x</v>
      </c>
      <c r="M64" s="1" t="str">
        <f>'Vnos rezultatov'!Q66</f>
        <v>x</v>
      </c>
      <c r="N64" s="1" t="str">
        <f>'Vnos rezultatov'!R66</f>
        <v>x</v>
      </c>
      <c r="O64" s="1" t="str">
        <f>'Vnos rezultatov'!S66</f>
        <v>x</v>
      </c>
      <c r="P64" s="1" t="str">
        <f>'Vnos rezultatov'!T66</f>
        <v>x</v>
      </c>
      <c r="Q64" s="1" t="str">
        <f>'Vnos rezultatov'!U66</f>
        <v>x</v>
      </c>
      <c r="R64" s="1" t="str">
        <f>'Vnos rezultatov'!V66</f>
        <v>x</v>
      </c>
      <c r="S64" s="1" t="str">
        <f>'Vnos rezultatov'!W66</f>
        <v>x</v>
      </c>
      <c r="T64" s="1" t="str">
        <f>'Vnos rezultatov'!X66</f>
        <v>x</v>
      </c>
      <c r="U64" s="1" t="str">
        <f>'Vnos rezultatov'!Y66</f>
        <v>x</v>
      </c>
      <c r="V64" s="16">
        <f t="shared" si="8"/>
        <v>0</v>
      </c>
      <c r="W64" s="2"/>
      <c r="X64" s="150">
        <f t="shared" si="4"/>
        <v>0</v>
      </c>
      <c r="Y64" s="165">
        <f t="shared" si="6"/>
        <v>0</v>
      </c>
    </row>
    <row r="65" spans="1:25" ht="15.75" hidden="1">
      <c r="A65" s="7">
        <v>61</v>
      </c>
      <c r="B65" s="30">
        <f>'Vnos rezultatov'!B67</f>
        <v>0</v>
      </c>
      <c r="C65" s="60">
        <f>'Vnos rezultatov'!C67</f>
        <v>0</v>
      </c>
      <c r="D65" s="1" t="str">
        <f>'Vnos rezultatov'!H67</f>
        <v>x</v>
      </c>
      <c r="E65" s="1" t="str">
        <f>'Vnos rezultatov'!I67</f>
        <v>x</v>
      </c>
      <c r="F65" s="1" t="str">
        <f>'Vnos rezultatov'!J67</f>
        <v>x</v>
      </c>
      <c r="G65" s="1" t="str">
        <f>'Vnos rezultatov'!K67</f>
        <v>x</v>
      </c>
      <c r="H65" s="1" t="str">
        <f>'Vnos rezultatov'!L67</f>
        <v>x</v>
      </c>
      <c r="I65" s="1" t="str">
        <f>'Vnos rezultatov'!M67</f>
        <v>x</v>
      </c>
      <c r="J65" s="1" t="str">
        <f>'Vnos rezultatov'!N67</f>
        <v>x</v>
      </c>
      <c r="K65" s="1" t="str">
        <f>'Vnos rezultatov'!O67</f>
        <v>x</v>
      </c>
      <c r="L65" s="1" t="str">
        <f>'Vnos rezultatov'!P67</f>
        <v>x</v>
      </c>
      <c r="M65" s="1" t="str">
        <f>'Vnos rezultatov'!Q67</f>
        <v>x</v>
      </c>
      <c r="N65" s="1" t="str">
        <f>'Vnos rezultatov'!R67</f>
        <v>x</v>
      </c>
      <c r="O65" s="1" t="str">
        <f>'Vnos rezultatov'!S67</f>
        <v>x</v>
      </c>
      <c r="P65" s="1" t="str">
        <f>'Vnos rezultatov'!T67</f>
        <v>x</v>
      </c>
      <c r="Q65" s="1" t="str">
        <f>'Vnos rezultatov'!U67</f>
        <v>x</v>
      </c>
      <c r="R65" s="1" t="str">
        <f>'Vnos rezultatov'!V67</f>
        <v>x</v>
      </c>
      <c r="S65" s="1" t="str">
        <f>'Vnos rezultatov'!W67</f>
        <v>x</v>
      </c>
      <c r="T65" s="1" t="str">
        <f>'Vnos rezultatov'!X67</f>
        <v>x</v>
      </c>
      <c r="U65" s="1" t="str">
        <f>'Vnos rezultatov'!Y67</f>
        <v>x</v>
      </c>
      <c r="V65" s="16">
        <f t="shared" si="8"/>
        <v>0</v>
      </c>
      <c r="W65" s="2"/>
      <c r="X65" s="150">
        <f t="shared" si="4"/>
        <v>0</v>
      </c>
      <c r="Y65" s="165">
        <f t="shared" si="6"/>
        <v>0</v>
      </c>
    </row>
    <row r="66" spans="1:25" ht="15.75" hidden="1">
      <c r="A66" s="7">
        <v>62</v>
      </c>
      <c r="B66" s="30">
        <f>'Vnos rezultatov'!B68</f>
        <v>0</v>
      </c>
      <c r="C66" s="60">
        <f>'Vnos rezultatov'!C68</f>
        <v>0</v>
      </c>
      <c r="D66" s="1" t="str">
        <f>'Vnos rezultatov'!H68</f>
        <v>x</v>
      </c>
      <c r="E66" s="1" t="str">
        <f>'Vnos rezultatov'!I68</f>
        <v>x</v>
      </c>
      <c r="F66" s="1" t="str">
        <f>'Vnos rezultatov'!J68</f>
        <v>x</v>
      </c>
      <c r="G66" s="1" t="str">
        <f>'Vnos rezultatov'!K68</f>
        <v>x</v>
      </c>
      <c r="H66" s="1" t="str">
        <f>'Vnos rezultatov'!L68</f>
        <v>x</v>
      </c>
      <c r="I66" s="1" t="str">
        <f>'Vnos rezultatov'!M68</f>
        <v>x</v>
      </c>
      <c r="J66" s="1" t="str">
        <f>'Vnos rezultatov'!N68</f>
        <v>x</v>
      </c>
      <c r="K66" s="1" t="str">
        <f>'Vnos rezultatov'!O68</f>
        <v>x</v>
      </c>
      <c r="L66" s="1" t="str">
        <f>'Vnos rezultatov'!P68</f>
        <v>x</v>
      </c>
      <c r="M66" s="1" t="str">
        <f>'Vnos rezultatov'!Q68</f>
        <v>x</v>
      </c>
      <c r="N66" s="1" t="str">
        <f>'Vnos rezultatov'!R68</f>
        <v>x</v>
      </c>
      <c r="O66" s="1" t="str">
        <f>'Vnos rezultatov'!S68</f>
        <v>x</v>
      </c>
      <c r="P66" s="1" t="str">
        <f>'Vnos rezultatov'!T68</f>
        <v>x</v>
      </c>
      <c r="Q66" s="1" t="str">
        <f>'Vnos rezultatov'!U68</f>
        <v>x</v>
      </c>
      <c r="R66" s="1" t="str">
        <f>'Vnos rezultatov'!V68</f>
        <v>x</v>
      </c>
      <c r="S66" s="1" t="str">
        <f>'Vnos rezultatov'!W68</f>
        <v>x</v>
      </c>
      <c r="T66" s="1" t="str">
        <f>'Vnos rezultatov'!X68</f>
        <v>x</v>
      </c>
      <c r="U66" s="1" t="str">
        <f>'Vnos rezultatov'!Y68</f>
        <v>x</v>
      </c>
      <c r="V66" s="16">
        <f t="shared" si="5"/>
        <v>0</v>
      </c>
      <c r="W66" s="2"/>
      <c r="X66" s="150">
        <f t="shared" si="4"/>
        <v>0</v>
      </c>
      <c r="Y66" s="165">
        <f t="shared" si="6"/>
        <v>0</v>
      </c>
    </row>
    <row r="67" spans="1:25" ht="15.75" hidden="1">
      <c r="A67" s="7">
        <v>63</v>
      </c>
      <c r="B67" s="30">
        <f>'Vnos rezultatov'!B69</f>
        <v>0</v>
      </c>
      <c r="C67" s="60">
        <f>'Vnos rezultatov'!C69</f>
        <v>0</v>
      </c>
      <c r="D67" s="1" t="str">
        <f>'Vnos rezultatov'!H69</f>
        <v>x</v>
      </c>
      <c r="E67" s="1" t="str">
        <f>'Vnos rezultatov'!I69</f>
        <v>x</v>
      </c>
      <c r="F67" s="1" t="str">
        <f>'Vnos rezultatov'!J69</f>
        <v>x</v>
      </c>
      <c r="G67" s="1" t="str">
        <f>'Vnos rezultatov'!K69</f>
        <v>x</v>
      </c>
      <c r="H67" s="1" t="str">
        <f>'Vnos rezultatov'!L69</f>
        <v>x</v>
      </c>
      <c r="I67" s="1" t="str">
        <f>'Vnos rezultatov'!M69</f>
        <v>x</v>
      </c>
      <c r="J67" s="1" t="str">
        <f>'Vnos rezultatov'!N69</f>
        <v>x</v>
      </c>
      <c r="K67" s="1" t="str">
        <f>'Vnos rezultatov'!O69</f>
        <v>x</v>
      </c>
      <c r="L67" s="1" t="str">
        <f>'Vnos rezultatov'!P69</f>
        <v>x</v>
      </c>
      <c r="M67" s="1" t="str">
        <f>'Vnos rezultatov'!Q69</f>
        <v>x</v>
      </c>
      <c r="N67" s="1" t="str">
        <f>'Vnos rezultatov'!R69</f>
        <v>x</v>
      </c>
      <c r="O67" s="1" t="str">
        <f>'Vnos rezultatov'!S69</f>
        <v>x</v>
      </c>
      <c r="P67" s="1" t="str">
        <f>'Vnos rezultatov'!T69</f>
        <v>x</v>
      </c>
      <c r="Q67" s="1" t="str">
        <f>'Vnos rezultatov'!U69</f>
        <v>x</v>
      </c>
      <c r="R67" s="1" t="str">
        <f>'Vnos rezultatov'!V69</f>
        <v>x</v>
      </c>
      <c r="S67" s="1" t="str">
        <f>'Vnos rezultatov'!W69</f>
        <v>x</v>
      </c>
      <c r="T67" s="1" t="str">
        <f>'Vnos rezultatov'!X69</f>
        <v>x</v>
      </c>
      <c r="U67" s="1" t="str">
        <f>'Vnos rezultatov'!Y69</f>
        <v>x</v>
      </c>
      <c r="V67" s="16">
        <f t="shared" si="5"/>
        <v>0</v>
      </c>
      <c r="W67" s="2"/>
      <c r="X67" s="150">
        <f t="shared" si="4"/>
        <v>0</v>
      </c>
      <c r="Y67" s="165">
        <f t="shared" si="6"/>
        <v>0</v>
      </c>
    </row>
    <row r="68" spans="1:25" ht="15.75" hidden="1">
      <c r="A68" s="7">
        <v>64</v>
      </c>
      <c r="B68" s="30">
        <f>'Vnos rezultatov'!B70</f>
        <v>0</v>
      </c>
      <c r="C68" s="60">
        <f>'Vnos rezultatov'!C70</f>
        <v>0</v>
      </c>
      <c r="D68" s="1" t="str">
        <f>'Vnos rezultatov'!H70</f>
        <v>x</v>
      </c>
      <c r="E68" s="1" t="str">
        <f>'Vnos rezultatov'!I70</f>
        <v>x</v>
      </c>
      <c r="F68" s="1" t="str">
        <f>'Vnos rezultatov'!J70</f>
        <v>x</v>
      </c>
      <c r="G68" s="1" t="str">
        <f>'Vnos rezultatov'!K70</f>
        <v>x</v>
      </c>
      <c r="H68" s="1" t="str">
        <f>'Vnos rezultatov'!L70</f>
        <v>x</v>
      </c>
      <c r="I68" s="1" t="str">
        <f>'Vnos rezultatov'!M70</f>
        <v>x</v>
      </c>
      <c r="J68" s="1" t="str">
        <f>'Vnos rezultatov'!N70</f>
        <v>x</v>
      </c>
      <c r="K68" s="1" t="str">
        <f>'Vnos rezultatov'!O70</f>
        <v>x</v>
      </c>
      <c r="L68" s="1" t="str">
        <f>'Vnos rezultatov'!P70</f>
        <v>x</v>
      </c>
      <c r="M68" s="1" t="str">
        <f>'Vnos rezultatov'!Q70</f>
        <v>x</v>
      </c>
      <c r="N68" s="1" t="str">
        <f>'Vnos rezultatov'!R70</f>
        <v>x</v>
      </c>
      <c r="O68" s="1" t="str">
        <f>'Vnos rezultatov'!S70</f>
        <v>x</v>
      </c>
      <c r="P68" s="1" t="str">
        <f>'Vnos rezultatov'!T70</f>
        <v>x</v>
      </c>
      <c r="Q68" s="1" t="str">
        <f>'Vnos rezultatov'!U70</f>
        <v>x</v>
      </c>
      <c r="R68" s="1" t="str">
        <f>'Vnos rezultatov'!V70</f>
        <v>x</v>
      </c>
      <c r="S68" s="1" t="str">
        <f>'Vnos rezultatov'!W70</f>
        <v>x</v>
      </c>
      <c r="T68" s="1" t="str">
        <f>'Vnos rezultatov'!X70</f>
        <v>x</v>
      </c>
      <c r="U68" s="1" t="str">
        <f>'Vnos rezultatov'!Y70</f>
        <v>x</v>
      </c>
      <c r="V68" s="16">
        <f t="shared" si="5"/>
        <v>0</v>
      </c>
      <c r="W68" s="2"/>
      <c r="X68" s="163">
        <f t="shared" si="4"/>
        <v>0</v>
      </c>
      <c r="Y68" s="165">
        <f t="shared" si="6"/>
        <v>0</v>
      </c>
    </row>
    <row r="69" spans="1:25" ht="19.5" thickBot="1">
      <c r="A69" s="7" t="s">
        <v>4</v>
      </c>
      <c r="B69" s="162" t="s">
        <v>107</v>
      </c>
      <c r="C69" s="61">
        <f>'Vnos rezultatov'!C71</f>
        <v>0</v>
      </c>
      <c r="D69" s="4" t="str">
        <f>'Vnos rezultatov'!H71</f>
        <v>x</v>
      </c>
      <c r="E69" s="4" t="str">
        <f>'Vnos rezultatov'!I71</f>
        <v>x</v>
      </c>
      <c r="F69" s="4" t="str">
        <f>'Vnos rezultatov'!J71</f>
        <v>x</v>
      </c>
      <c r="G69" s="4" t="str">
        <f>'Vnos rezultatov'!K71</f>
        <v>x</v>
      </c>
      <c r="H69" s="4" t="str">
        <f>'Vnos rezultatov'!L71</f>
        <v>x</v>
      </c>
      <c r="I69" s="4" t="str">
        <f>'Vnos rezultatov'!M71</f>
        <v>x</v>
      </c>
      <c r="J69" s="4" t="str">
        <f>'Vnos rezultatov'!N71</f>
        <v>x</v>
      </c>
      <c r="K69" s="4" t="str">
        <f>'Vnos rezultatov'!O71</f>
        <v>x</v>
      </c>
      <c r="L69" s="4" t="str">
        <f>'Vnos rezultatov'!P71</f>
        <v>x</v>
      </c>
      <c r="M69" s="4" t="str">
        <f>'Vnos rezultatov'!Q71</f>
        <v>x</v>
      </c>
      <c r="N69" s="4" t="str">
        <f>'Vnos rezultatov'!R71</f>
        <v>x</v>
      </c>
      <c r="O69" s="4" t="str">
        <f>'Vnos rezultatov'!S71</f>
        <v>x</v>
      </c>
      <c r="P69" s="4" t="str">
        <f>'Vnos rezultatov'!T71</f>
        <v>x</v>
      </c>
      <c r="Q69" s="4" t="str">
        <f>'Vnos rezultatov'!U71</f>
        <v>x</v>
      </c>
      <c r="R69" s="4" t="str">
        <f>'Vnos rezultatov'!V71</f>
        <v>x</v>
      </c>
      <c r="S69" s="4" t="str">
        <f>'Vnos rezultatov'!W71</f>
        <v>x</v>
      </c>
      <c r="T69" s="4" t="str">
        <f>'Vnos rezultatov'!X71</f>
        <v>x</v>
      </c>
      <c r="U69" s="4" t="str">
        <f>'Vnos rezultatov'!Y71</f>
        <v>x</v>
      </c>
      <c r="V69" s="17">
        <f>SUM(D69:U69)</f>
        <v>0</v>
      </c>
      <c r="W69" s="2"/>
      <c r="X69" s="164">
        <f>(MIN(X5:X19)+MAX(X5:X19))/2</f>
        <v>35.450000000000003</v>
      </c>
      <c r="Y69" s="165">
        <f t="shared" si="6"/>
        <v>0</v>
      </c>
    </row>
    <row r="70" spans="1:25" ht="15.75">
      <c r="D70" s="12">
        <f>'Vnos rezultatov'!H72</f>
        <v>4</v>
      </c>
      <c r="E70" s="12">
        <f>'Vnos rezultatov'!I72</f>
        <v>3</v>
      </c>
      <c r="F70" s="12">
        <f>'Vnos rezultatov'!J72</f>
        <v>3</v>
      </c>
      <c r="G70" s="12">
        <f>'Vnos rezultatov'!K72</f>
        <v>4</v>
      </c>
      <c r="H70" s="12">
        <f>'Vnos rezultatov'!L72</f>
        <v>4</v>
      </c>
      <c r="I70" s="12">
        <f>'Vnos rezultatov'!M72</f>
        <v>4</v>
      </c>
      <c r="J70" s="12">
        <f>'Vnos rezultatov'!N72</f>
        <v>3</v>
      </c>
      <c r="K70" s="12">
        <f>'Vnos rezultatov'!O72</f>
        <v>4</v>
      </c>
      <c r="L70" s="12">
        <f>'Vnos rezultatov'!P72</f>
        <v>3</v>
      </c>
      <c r="M70" s="12">
        <f>'Vnos rezultatov'!Q72</f>
        <v>4</v>
      </c>
      <c r="N70" s="12">
        <f>'Vnos rezultatov'!R72</f>
        <v>3</v>
      </c>
      <c r="O70" s="12">
        <f>'Vnos rezultatov'!S72</f>
        <v>3</v>
      </c>
      <c r="P70" s="12">
        <f>'Vnos rezultatov'!T72</f>
        <v>4</v>
      </c>
      <c r="Q70" s="12">
        <f>'Vnos rezultatov'!U72</f>
        <v>4</v>
      </c>
      <c r="R70" s="12">
        <f>'Vnos rezultatov'!V72</f>
        <v>4</v>
      </c>
      <c r="S70" s="12">
        <f>'Vnos rezultatov'!W72</f>
        <v>3</v>
      </c>
      <c r="T70" s="12">
        <f>'Vnos rezultatov'!X72</f>
        <v>4</v>
      </c>
      <c r="U70" s="12">
        <f>'Vnos rezultatov'!Y72</f>
        <v>3</v>
      </c>
      <c r="V70" s="18">
        <f>SUM(D70:U70)</f>
        <v>64</v>
      </c>
      <c r="W70" s="3"/>
    </row>
    <row r="71" spans="1:25" ht="15.75">
      <c r="D71" s="12">
        <f>'Vnos rezultatov'!H73</f>
        <v>7</v>
      </c>
      <c r="E71" s="12">
        <f>'Vnos rezultatov'!I73</f>
        <v>15</v>
      </c>
      <c r="F71" s="12">
        <f>'Vnos rezultatov'!J73</f>
        <v>13</v>
      </c>
      <c r="G71" s="12">
        <f>'Vnos rezultatov'!K73</f>
        <v>9</v>
      </c>
      <c r="H71" s="12">
        <f>'Vnos rezultatov'!L73</f>
        <v>3</v>
      </c>
      <c r="I71" s="12">
        <f>'Vnos rezultatov'!M73</f>
        <v>5</v>
      </c>
      <c r="J71" s="12">
        <f>'Vnos rezultatov'!N73</f>
        <v>11</v>
      </c>
      <c r="K71" s="12">
        <f>'Vnos rezultatov'!O73</f>
        <v>1</v>
      </c>
      <c r="L71" s="12">
        <f>'Vnos rezultatov'!P73</f>
        <v>17</v>
      </c>
      <c r="M71" s="12">
        <f>'Vnos rezultatov'!Q73</f>
        <v>8</v>
      </c>
      <c r="N71" s="12">
        <f>'Vnos rezultatov'!R73</f>
        <v>16</v>
      </c>
      <c r="O71" s="12">
        <f>'Vnos rezultatov'!S73</f>
        <v>14</v>
      </c>
      <c r="P71" s="12">
        <f>'Vnos rezultatov'!T73</f>
        <v>10</v>
      </c>
      <c r="Q71" s="12">
        <f>'Vnos rezultatov'!U73</f>
        <v>4</v>
      </c>
      <c r="R71" s="12">
        <f>'Vnos rezultatov'!V73</f>
        <v>6</v>
      </c>
      <c r="S71" s="12">
        <f>'Vnos rezultatov'!W73</f>
        <v>12</v>
      </c>
      <c r="T71" s="12">
        <f>'Vnos rezultatov'!X73</f>
        <v>2</v>
      </c>
      <c r="U71" s="12">
        <f>'Vnos rezultatov'!Y73</f>
        <v>18</v>
      </c>
    </row>
    <row r="75" spans="1:25" ht="21">
      <c r="B75" s="176" t="s">
        <v>105</v>
      </c>
      <c r="C75" s="196" t="s">
        <v>103</v>
      </c>
      <c r="D75" s="196"/>
      <c r="E75" s="196"/>
      <c r="F75" s="196"/>
    </row>
    <row r="76" spans="1:25" ht="21">
      <c r="B76" s="176" t="s">
        <v>104</v>
      </c>
      <c r="C76" s="177" t="s">
        <v>102</v>
      </c>
      <c r="D76" s="178"/>
      <c r="E76" s="178"/>
      <c r="F76" s="178"/>
    </row>
    <row r="77" spans="1:25" ht="21">
      <c r="B77" s="176" t="s">
        <v>106</v>
      </c>
      <c r="C77" s="177" t="s">
        <v>100</v>
      </c>
      <c r="D77" s="178"/>
      <c r="E77" s="178"/>
      <c r="F77" s="178"/>
    </row>
  </sheetData>
  <sheetProtection algorithmName="SHA-512" hashValue="WqGuBAv8vvhCdc3WHAeHHlsPg0uperNEe2/I8SdIKn9tCCBbCMNvzPEyOuspnwsbQwYp4irzl93D4s73sw//JQ==" saltValue="/05AGuMmMoqOWzLiL04zcw==" spinCount="100000" sheet="1" objects="1" scenarios="1"/>
  <sortState ref="B5:X19">
    <sortCondition ref="X5:X19"/>
  </sortState>
  <mergeCells count="21">
    <mergeCell ref="D2:L2"/>
    <mergeCell ref="R3:R4"/>
    <mergeCell ref="S3:S4"/>
    <mergeCell ref="T3:T4"/>
    <mergeCell ref="U3:U4"/>
    <mergeCell ref="L3:L4"/>
    <mergeCell ref="M3:M4"/>
    <mergeCell ref="G3:G4"/>
    <mergeCell ref="N3:N4"/>
    <mergeCell ref="O3:O4"/>
    <mergeCell ref="P3:P4"/>
    <mergeCell ref="Q3:Q4"/>
    <mergeCell ref="H3:H4"/>
    <mergeCell ref="I3:I4"/>
    <mergeCell ref="J3:J4"/>
    <mergeCell ref="K3:K4"/>
    <mergeCell ref="C75:F75"/>
    <mergeCell ref="B3:B4"/>
    <mergeCell ref="D3:D4"/>
    <mergeCell ref="E3:E4"/>
    <mergeCell ref="F3:F4"/>
  </mergeCells>
  <conditionalFormatting sqref="B3:C3 B4">
    <cfRule type="cellIs" dxfId="991" priority="1402" operator="equal">
      <formula>0</formula>
    </cfRule>
  </conditionalFormatting>
  <conditionalFormatting sqref="V3:V4">
    <cfRule type="cellIs" dxfId="990" priority="1400" operator="equal">
      <formula>0</formula>
    </cfRule>
  </conditionalFormatting>
  <conditionalFormatting sqref="X3:X4">
    <cfRule type="cellIs" dxfId="989" priority="1399" operator="equal">
      <formula>0</formula>
    </cfRule>
  </conditionalFormatting>
  <conditionalFormatting sqref="D66:D69 D5:D46">
    <cfRule type="containsText" dxfId="988" priority="1267" operator="containsText" text="x">
      <formula>NOT(ISERROR(SEARCH("x",D5)))</formula>
    </cfRule>
    <cfRule type="cellIs" dxfId="987" priority="1268" operator="equal">
      <formula>$D$70-2</formula>
    </cfRule>
    <cfRule type="cellIs" dxfId="986" priority="1269" operator="equal">
      <formula>$D$70-1</formula>
    </cfRule>
    <cfRule type="cellIs" priority="1270" operator="equal">
      <formula>$D$70</formula>
    </cfRule>
    <cfRule type="cellIs" dxfId="985" priority="1271" operator="equal">
      <formula>$D$70+1</formula>
    </cfRule>
    <cfRule type="cellIs" dxfId="984" priority="1272" operator="greaterThan">
      <formula>$D$70+1</formula>
    </cfRule>
  </conditionalFormatting>
  <conditionalFormatting sqref="E66:E69 E5:E46">
    <cfRule type="containsText" dxfId="983" priority="1231" operator="containsText" text="x">
      <formula>NOT(ISERROR(SEARCH("x",E5)))</formula>
    </cfRule>
    <cfRule type="cellIs" dxfId="982" priority="1232" operator="greaterThan">
      <formula>$E$70+1</formula>
    </cfRule>
    <cfRule type="cellIs" dxfId="981" priority="1233" operator="equal">
      <formula>$E$70+1</formula>
    </cfRule>
    <cfRule type="cellIs" dxfId="980" priority="1234" operator="equal">
      <formula>$E$70-1</formula>
    </cfRule>
    <cfRule type="cellIs" dxfId="979" priority="1235" operator="equal">
      <formula>$E$70-2</formula>
    </cfRule>
    <cfRule type="cellIs" dxfId="978" priority="1236" operator="equal">
      <formula>$E$70</formula>
    </cfRule>
  </conditionalFormatting>
  <conditionalFormatting sqref="X5:X68">
    <cfRule type="cellIs" dxfId="977" priority="1152" operator="greaterThan">
      <formula>0</formula>
    </cfRule>
    <cfRule type="containsErrors" dxfId="976" priority="1404">
      <formula>ISERROR(X5)</formula>
    </cfRule>
  </conditionalFormatting>
  <conditionalFormatting sqref="G66:G69 G5:G46">
    <cfRule type="containsText" dxfId="975" priority="471" operator="containsText" text="x">
      <formula>NOT(ISERROR(SEARCH("x",G5)))</formula>
    </cfRule>
    <cfRule type="cellIs" dxfId="974" priority="472" operator="equal">
      <formula>$G$70-2</formula>
    </cfRule>
    <cfRule type="cellIs" dxfId="973" priority="473" operator="equal">
      <formula>$G$70-1</formula>
    </cfRule>
    <cfRule type="cellIs" priority="474" operator="equal">
      <formula>$G$70</formula>
    </cfRule>
    <cfRule type="cellIs" dxfId="972" priority="475" operator="equal">
      <formula>$G$70+1</formula>
    </cfRule>
    <cfRule type="cellIs" dxfId="971" priority="476" operator="greaterThan">
      <formula>$G$70+1</formula>
    </cfRule>
  </conditionalFormatting>
  <conditionalFormatting sqref="J66:J69 J5:J46">
    <cfRule type="containsText" dxfId="970" priority="465" operator="containsText" text="x">
      <formula>NOT(ISERROR(SEARCH("x",J5)))</formula>
    </cfRule>
    <cfRule type="cellIs" dxfId="969" priority="466" operator="equal">
      <formula>$J$70-2</formula>
    </cfRule>
    <cfRule type="cellIs" dxfId="968" priority="467" operator="equal">
      <formula>$J$70-1</formula>
    </cfRule>
    <cfRule type="cellIs" priority="468" operator="equal">
      <formula>$J$70</formula>
    </cfRule>
    <cfRule type="cellIs" dxfId="967" priority="469" operator="equal">
      <formula>$J$70+1</formula>
    </cfRule>
    <cfRule type="cellIs" dxfId="966" priority="470" operator="greaterThan">
      <formula>$J$70+1</formula>
    </cfRule>
  </conditionalFormatting>
  <conditionalFormatting sqref="M66:M69 M5:M46">
    <cfRule type="containsText" dxfId="965" priority="459" operator="containsText" text="x">
      <formula>NOT(ISERROR(SEARCH("x",M5)))</formula>
    </cfRule>
    <cfRule type="cellIs" dxfId="964" priority="460" operator="equal">
      <formula>$M$70-2</formula>
    </cfRule>
    <cfRule type="cellIs" dxfId="963" priority="461" operator="equal">
      <formula>$M$70-1</formula>
    </cfRule>
    <cfRule type="cellIs" priority="462" operator="equal">
      <formula>$M$70</formula>
    </cfRule>
    <cfRule type="cellIs" dxfId="962" priority="463" operator="equal">
      <formula>$M$70+1</formula>
    </cfRule>
    <cfRule type="cellIs" dxfId="961" priority="464" operator="greaterThan">
      <formula>$M$70+1</formula>
    </cfRule>
  </conditionalFormatting>
  <conditionalFormatting sqref="P66:P69 P5:P46">
    <cfRule type="containsText" dxfId="960" priority="453" operator="containsText" text="x">
      <formula>NOT(ISERROR(SEARCH("x",P5)))</formula>
    </cfRule>
    <cfRule type="cellIs" dxfId="959" priority="454" operator="equal">
      <formula>$P$70-2</formula>
    </cfRule>
    <cfRule type="cellIs" dxfId="958" priority="455" operator="equal">
      <formula>$P$70-1</formula>
    </cfRule>
    <cfRule type="cellIs" priority="456" operator="equal">
      <formula>$P$70</formula>
    </cfRule>
    <cfRule type="cellIs" dxfId="957" priority="457" operator="equal">
      <formula>$P$70+1</formula>
    </cfRule>
    <cfRule type="cellIs" dxfId="956" priority="458" operator="greaterThan">
      <formula>$P$70+1</formula>
    </cfRule>
  </conditionalFormatting>
  <conditionalFormatting sqref="S66:S69 S5:S46">
    <cfRule type="containsText" dxfId="955" priority="447" operator="containsText" text="x">
      <formula>NOT(ISERROR(SEARCH("x",S5)))</formula>
    </cfRule>
    <cfRule type="cellIs" dxfId="954" priority="448" operator="equal">
      <formula>$S$70-2</formula>
    </cfRule>
    <cfRule type="cellIs" dxfId="953" priority="449" operator="equal">
      <formula>$S$70-1</formula>
    </cfRule>
    <cfRule type="cellIs" priority="450" operator="equal">
      <formula>$S$70</formula>
    </cfRule>
    <cfRule type="cellIs" dxfId="952" priority="451" operator="equal">
      <formula>$S$70+1</formula>
    </cfRule>
    <cfRule type="cellIs" dxfId="951" priority="452" operator="greaterThan">
      <formula>$S$70+1</formula>
    </cfRule>
  </conditionalFormatting>
  <conditionalFormatting sqref="F66:F69 F5:F46">
    <cfRule type="containsText" dxfId="950" priority="441" operator="containsText" text="x">
      <formula>NOT(ISERROR(SEARCH("x",F5)))</formula>
    </cfRule>
    <cfRule type="cellIs" dxfId="949" priority="442" operator="greaterThan">
      <formula>$F$70+1</formula>
    </cfRule>
    <cfRule type="cellIs" dxfId="948" priority="443" operator="equal">
      <formula>$F$70+1</formula>
    </cfRule>
    <cfRule type="cellIs" dxfId="947" priority="444" operator="equal">
      <formula>$F$70-1</formula>
    </cfRule>
    <cfRule type="cellIs" dxfId="946" priority="445" operator="equal">
      <formula>$F$70-2</formula>
    </cfRule>
    <cfRule type="cellIs" dxfId="945" priority="446" operator="equal">
      <formula>$F$70</formula>
    </cfRule>
  </conditionalFormatting>
  <conditionalFormatting sqref="H66:H69 H5:H46">
    <cfRule type="containsText" dxfId="944" priority="435" operator="containsText" text="x">
      <formula>NOT(ISERROR(SEARCH("x",H5)))</formula>
    </cfRule>
    <cfRule type="cellIs" dxfId="943" priority="436" operator="greaterThan">
      <formula>$H$70+1</formula>
    </cfRule>
    <cfRule type="cellIs" dxfId="942" priority="437" operator="equal">
      <formula>$H$70+1</formula>
    </cfRule>
    <cfRule type="cellIs" dxfId="941" priority="438" operator="equal">
      <formula>$H$70-1</formula>
    </cfRule>
    <cfRule type="cellIs" dxfId="940" priority="439" operator="equal">
      <formula>$H$70-2</formula>
    </cfRule>
    <cfRule type="cellIs" dxfId="939" priority="440" operator="equal">
      <formula>$H$70</formula>
    </cfRule>
  </conditionalFormatting>
  <conditionalFormatting sqref="I66:I69 I5:I46">
    <cfRule type="containsText" dxfId="938" priority="429" operator="containsText" text="x">
      <formula>NOT(ISERROR(SEARCH("x",I5)))</formula>
    </cfRule>
    <cfRule type="cellIs" dxfId="937" priority="430" operator="greaterThan">
      <formula>$I$70+1</formula>
    </cfRule>
    <cfRule type="cellIs" dxfId="936" priority="431" operator="equal">
      <formula>$I$70+1</formula>
    </cfRule>
    <cfRule type="cellIs" dxfId="935" priority="432" operator="equal">
      <formula>$I$70-1</formula>
    </cfRule>
    <cfRule type="cellIs" dxfId="934" priority="433" operator="equal">
      <formula>$I$70-2</formula>
    </cfRule>
    <cfRule type="cellIs" dxfId="933" priority="434" operator="equal">
      <formula>$I$70</formula>
    </cfRule>
  </conditionalFormatting>
  <conditionalFormatting sqref="K66:K69 K5:K46">
    <cfRule type="containsText" dxfId="932" priority="423" operator="containsText" text="x">
      <formula>NOT(ISERROR(SEARCH("x",K5)))</formula>
    </cfRule>
    <cfRule type="cellIs" dxfId="931" priority="424" operator="greaterThan">
      <formula>$K$70+1</formula>
    </cfRule>
    <cfRule type="cellIs" dxfId="930" priority="425" operator="equal">
      <formula>$K$70+1</formula>
    </cfRule>
    <cfRule type="cellIs" dxfId="929" priority="426" operator="equal">
      <formula>$K$70-1</formula>
    </cfRule>
    <cfRule type="cellIs" dxfId="928" priority="427" operator="equal">
      <formula>$K$70-2</formula>
    </cfRule>
    <cfRule type="cellIs" dxfId="927" priority="428" operator="equal">
      <formula>$K$70</formula>
    </cfRule>
  </conditionalFormatting>
  <conditionalFormatting sqref="L66:L69 L5:L46">
    <cfRule type="containsText" dxfId="926" priority="417" operator="containsText" text="x">
      <formula>NOT(ISERROR(SEARCH("x",L5)))</formula>
    </cfRule>
    <cfRule type="cellIs" dxfId="925" priority="418" operator="greaterThan">
      <formula>$L$70+1</formula>
    </cfRule>
    <cfRule type="cellIs" dxfId="924" priority="419" operator="equal">
      <formula>$L$70+1</formula>
    </cfRule>
    <cfRule type="cellIs" dxfId="923" priority="420" operator="equal">
      <formula>$L$70-1</formula>
    </cfRule>
    <cfRule type="cellIs" dxfId="922" priority="421" operator="equal">
      <formula>$L$70-2</formula>
    </cfRule>
    <cfRule type="cellIs" dxfId="921" priority="422" operator="equal">
      <formula>$L$70</formula>
    </cfRule>
  </conditionalFormatting>
  <conditionalFormatting sqref="N66:N69 N5:N46">
    <cfRule type="containsText" dxfId="920" priority="411" operator="containsText" text="x">
      <formula>NOT(ISERROR(SEARCH("x",N5)))</formula>
    </cfRule>
    <cfRule type="cellIs" dxfId="919" priority="412" operator="greaterThan">
      <formula>$N$70+1</formula>
    </cfRule>
    <cfRule type="cellIs" dxfId="918" priority="413" operator="equal">
      <formula>$N$70+1</formula>
    </cfRule>
    <cfRule type="cellIs" dxfId="917" priority="414" operator="equal">
      <formula>$N$70-1</formula>
    </cfRule>
    <cfRule type="cellIs" dxfId="916" priority="415" operator="equal">
      <formula>$N$70-2</formula>
    </cfRule>
    <cfRule type="cellIs" dxfId="915" priority="416" operator="equal">
      <formula>$N$70</formula>
    </cfRule>
  </conditionalFormatting>
  <conditionalFormatting sqref="O66:O69 O5:O46">
    <cfRule type="containsText" dxfId="914" priority="405" operator="containsText" text="x">
      <formula>NOT(ISERROR(SEARCH("x",O5)))</formula>
    </cfRule>
    <cfRule type="cellIs" dxfId="913" priority="406" operator="greaterThan">
      <formula>$O$70+1</formula>
    </cfRule>
    <cfRule type="cellIs" dxfId="912" priority="407" operator="equal">
      <formula>$O$70+1</formula>
    </cfRule>
    <cfRule type="cellIs" dxfId="911" priority="408" operator="equal">
      <formula>$O$70-1</formula>
    </cfRule>
    <cfRule type="cellIs" dxfId="910" priority="409" operator="equal">
      <formula>$O$70-2</formula>
    </cfRule>
    <cfRule type="cellIs" dxfId="909" priority="410" operator="equal">
      <formula>$O$70</formula>
    </cfRule>
  </conditionalFormatting>
  <conditionalFormatting sqref="Q66:Q69 Q5:Q46">
    <cfRule type="containsText" dxfId="908" priority="399" operator="containsText" text="x">
      <formula>NOT(ISERROR(SEARCH("x",Q5)))</formula>
    </cfRule>
    <cfRule type="cellIs" dxfId="907" priority="400" operator="greaterThan">
      <formula>$Q$70+1</formula>
    </cfRule>
    <cfRule type="cellIs" dxfId="906" priority="401" operator="equal">
      <formula>$Q$70+1</formula>
    </cfRule>
    <cfRule type="cellIs" dxfId="905" priority="402" operator="equal">
      <formula>$Q$70-1</formula>
    </cfRule>
    <cfRule type="cellIs" dxfId="904" priority="403" operator="equal">
      <formula>$Q$70-2</formula>
    </cfRule>
    <cfRule type="cellIs" dxfId="903" priority="404" operator="equal">
      <formula>$Q$70</formula>
    </cfRule>
  </conditionalFormatting>
  <conditionalFormatting sqref="R66:R69 R5:R46">
    <cfRule type="containsText" dxfId="902" priority="393" operator="containsText" text="x">
      <formula>NOT(ISERROR(SEARCH("x",R5)))</formula>
    </cfRule>
    <cfRule type="cellIs" dxfId="901" priority="394" operator="greaterThan">
      <formula>$R$70+1</formula>
    </cfRule>
    <cfRule type="cellIs" dxfId="900" priority="395" operator="equal">
      <formula>$R$70+1</formula>
    </cfRule>
    <cfRule type="cellIs" dxfId="899" priority="396" operator="equal">
      <formula>$R$70-1</formula>
    </cfRule>
    <cfRule type="cellIs" dxfId="898" priority="397" operator="equal">
      <formula>$R$70-2</formula>
    </cfRule>
    <cfRule type="cellIs" dxfId="897" priority="398" operator="equal">
      <formula>$R$70</formula>
    </cfRule>
  </conditionalFormatting>
  <conditionalFormatting sqref="T66:T69 T5:T46">
    <cfRule type="containsText" dxfId="896" priority="387" operator="containsText" text="x">
      <formula>NOT(ISERROR(SEARCH("x",T5)))</formula>
    </cfRule>
    <cfRule type="cellIs" dxfId="895" priority="388" operator="greaterThan">
      <formula>$T$70+1</formula>
    </cfRule>
    <cfRule type="cellIs" dxfId="894" priority="389" operator="equal">
      <formula>$T$70+1</formula>
    </cfRule>
    <cfRule type="cellIs" dxfId="893" priority="390" operator="equal">
      <formula>$T$70-1</formula>
    </cfRule>
    <cfRule type="cellIs" dxfId="892" priority="391" operator="equal">
      <formula>$T$70-2</formula>
    </cfRule>
    <cfRule type="cellIs" dxfId="891" priority="392" operator="equal">
      <formula>$T$70</formula>
    </cfRule>
  </conditionalFormatting>
  <conditionalFormatting sqref="U66:U69 U5:U46">
    <cfRule type="containsText" dxfId="890" priority="381" operator="containsText" text="x">
      <formula>NOT(ISERROR(SEARCH("x",U5)))</formula>
    </cfRule>
    <cfRule type="cellIs" dxfId="889" priority="382" operator="greaterThan">
      <formula>$U$70+1</formula>
    </cfRule>
    <cfRule type="cellIs" dxfId="888" priority="383" operator="equal">
      <formula>$U$70+1</formula>
    </cfRule>
    <cfRule type="cellIs" dxfId="887" priority="384" operator="equal">
      <formula>$U$70-1</formula>
    </cfRule>
    <cfRule type="cellIs" dxfId="886" priority="385" operator="equal">
      <formula>$U$70-2</formula>
    </cfRule>
    <cfRule type="cellIs" dxfId="885" priority="386" operator="equal">
      <formula>$U$70</formula>
    </cfRule>
  </conditionalFormatting>
  <conditionalFormatting sqref="B66:B69 B5:B46">
    <cfRule type="cellIs" dxfId="884" priority="380" operator="equal">
      <formula>0</formula>
    </cfRule>
  </conditionalFormatting>
  <conditionalFormatting sqref="C66:C69 C5:C44">
    <cfRule type="cellIs" dxfId="883" priority="378" operator="equal">
      <formula>0</formula>
    </cfRule>
  </conditionalFormatting>
  <conditionalFormatting sqref="V5:V46 V66:V69">
    <cfRule type="cellIs" dxfId="882" priority="376" operator="equal">
      <formula>0</formula>
    </cfRule>
  </conditionalFormatting>
  <conditionalFormatting sqref="X5:X68">
    <cfRule type="cellIs" dxfId="881" priority="374" operator="equal">
      <formula>0</formula>
    </cfRule>
  </conditionalFormatting>
  <conditionalFormatting sqref="D47:D65">
    <cfRule type="containsText" dxfId="880" priority="366" operator="containsText" text="x">
      <formula>NOT(ISERROR(SEARCH("x",D47)))</formula>
    </cfRule>
    <cfRule type="cellIs" dxfId="879" priority="367" operator="equal">
      <formula>$D$70-2</formula>
    </cfRule>
    <cfRule type="cellIs" dxfId="878" priority="368" operator="equal">
      <formula>$D$70-1</formula>
    </cfRule>
    <cfRule type="cellIs" priority="369" operator="equal">
      <formula>$D$70</formula>
    </cfRule>
    <cfRule type="cellIs" dxfId="877" priority="370" operator="equal">
      <formula>$D$70+1</formula>
    </cfRule>
    <cfRule type="cellIs" dxfId="876" priority="371" operator="greaterThan">
      <formula>$D$70+1</formula>
    </cfRule>
  </conditionalFormatting>
  <conditionalFormatting sqref="E47:E65">
    <cfRule type="containsText" dxfId="875" priority="360" operator="containsText" text="x">
      <formula>NOT(ISERROR(SEARCH("x",E47)))</formula>
    </cfRule>
    <cfRule type="cellIs" dxfId="874" priority="361" operator="greaterThan">
      <formula>$E$70+1</formula>
    </cfRule>
    <cfRule type="cellIs" dxfId="873" priority="362" operator="equal">
      <formula>$E$70+1</formula>
    </cfRule>
    <cfRule type="cellIs" dxfId="872" priority="363" operator="equal">
      <formula>$E$70-1</formula>
    </cfRule>
    <cfRule type="cellIs" dxfId="871" priority="364" operator="equal">
      <formula>$E$70-2</formula>
    </cfRule>
    <cfRule type="cellIs" dxfId="870" priority="365" operator="equal">
      <formula>$E$70</formula>
    </cfRule>
  </conditionalFormatting>
  <conditionalFormatting sqref="G47:G65">
    <cfRule type="containsText" dxfId="869" priority="343" operator="containsText" text="x">
      <formula>NOT(ISERROR(SEARCH("x",G47)))</formula>
    </cfRule>
    <cfRule type="cellIs" dxfId="868" priority="344" operator="equal">
      <formula>$G$70-2</formula>
    </cfRule>
    <cfRule type="cellIs" dxfId="867" priority="345" operator="equal">
      <formula>$G$70-1</formula>
    </cfRule>
    <cfRule type="cellIs" priority="346" operator="equal">
      <formula>$G$70</formula>
    </cfRule>
    <cfRule type="cellIs" dxfId="866" priority="347" operator="equal">
      <formula>$G$70+1</formula>
    </cfRule>
    <cfRule type="cellIs" dxfId="865" priority="348" operator="greaterThan">
      <formula>$G$70+1</formula>
    </cfRule>
  </conditionalFormatting>
  <conditionalFormatting sqref="J47:J65">
    <cfRule type="containsText" dxfId="864" priority="337" operator="containsText" text="x">
      <formula>NOT(ISERROR(SEARCH("x",J47)))</formula>
    </cfRule>
    <cfRule type="cellIs" dxfId="863" priority="338" operator="equal">
      <formula>$J$70-2</formula>
    </cfRule>
    <cfRule type="cellIs" dxfId="862" priority="339" operator="equal">
      <formula>$J$70-1</formula>
    </cfRule>
    <cfRule type="cellIs" priority="340" operator="equal">
      <formula>$J$70</formula>
    </cfRule>
    <cfRule type="cellIs" dxfId="861" priority="341" operator="equal">
      <formula>$J$70+1</formula>
    </cfRule>
    <cfRule type="cellIs" dxfId="860" priority="342" operator="greaterThan">
      <formula>$J$70+1</formula>
    </cfRule>
  </conditionalFormatting>
  <conditionalFormatting sqref="M47:M65">
    <cfRule type="containsText" dxfId="859" priority="331" operator="containsText" text="x">
      <formula>NOT(ISERROR(SEARCH("x",M47)))</formula>
    </cfRule>
    <cfRule type="cellIs" dxfId="858" priority="332" operator="equal">
      <formula>$M$70-2</formula>
    </cfRule>
    <cfRule type="cellIs" dxfId="857" priority="333" operator="equal">
      <formula>$M$70-1</formula>
    </cfRule>
    <cfRule type="cellIs" priority="334" operator="equal">
      <formula>$M$70</formula>
    </cfRule>
    <cfRule type="cellIs" dxfId="856" priority="335" operator="equal">
      <formula>$M$70+1</formula>
    </cfRule>
    <cfRule type="cellIs" dxfId="855" priority="336" operator="greaterThan">
      <formula>$M$70+1</formula>
    </cfRule>
  </conditionalFormatting>
  <conditionalFormatting sqref="P47:P65">
    <cfRule type="containsText" dxfId="854" priority="325" operator="containsText" text="x">
      <formula>NOT(ISERROR(SEARCH("x",P47)))</formula>
    </cfRule>
    <cfRule type="cellIs" dxfId="853" priority="326" operator="equal">
      <formula>$P$70-2</formula>
    </cfRule>
    <cfRule type="cellIs" dxfId="852" priority="327" operator="equal">
      <formula>$P$70-1</formula>
    </cfRule>
    <cfRule type="cellIs" priority="328" operator="equal">
      <formula>$P$70</formula>
    </cfRule>
    <cfRule type="cellIs" dxfId="851" priority="329" operator="equal">
      <formula>$P$70+1</formula>
    </cfRule>
    <cfRule type="cellIs" dxfId="850" priority="330" operator="greaterThan">
      <formula>$P$70+1</formula>
    </cfRule>
  </conditionalFormatting>
  <conditionalFormatting sqref="S47:S65">
    <cfRule type="containsText" dxfId="849" priority="319" operator="containsText" text="x">
      <formula>NOT(ISERROR(SEARCH("x",S47)))</formula>
    </cfRule>
    <cfRule type="cellIs" dxfId="848" priority="320" operator="equal">
      <formula>$S$70-2</formula>
    </cfRule>
    <cfRule type="cellIs" dxfId="847" priority="321" operator="equal">
      <formula>$S$70-1</formula>
    </cfRule>
    <cfRule type="cellIs" priority="322" operator="equal">
      <formula>$S$70</formula>
    </cfRule>
    <cfRule type="cellIs" dxfId="846" priority="323" operator="equal">
      <formula>$S$70+1</formula>
    </cfRule>
    <cfRule type="cellIs" dxfId="845" priority="324" operator="greaterThan">
      <formula>$S$70+1</formula>
    </cfRule>
  </conditionalFormatting>
  <conditionalFormatting sqref="F47:F65">
    <cfRule type="containsText" dxfId="844" priority="313" operator="containsText" text="x">
      <formula>NOT(ISERROR(SEARCH("x",F47)))</formula>
    </cfRule>
    <cfRule type="cellIs" dxfId="843" priority="314" operator="greaterThan">
      <formula>$F$70+1</formula>
    </cfRule>
    <cfRule type="cellIs" dxfId="842" priority="315" operator="equal">
      <formula>$F$70+1</formula>
    </cfRule>
    <cfRule type="cellIs" dxfId="841" priority="316" operator="equal">
      <formula>$F$70-1</formula>
    </cfRule>
    <cfRule type="cellIs" dxfId="840" priority="317" operator="equal">
      <formula>$F$70-2</formula>
    </cfRule>
    <cfRule type="cellIs" dxfId="839" priority="318" operator="equal">
      <formula>$F$70</formula>
    </cfRule>
  </conditionalFormatting>
  <conditionalFormatting sqref="H47:H65">
    <cfRule type="containsText" dxfId="838" priority="307" operator="containsText" text="x">
      <formula>NOT(ISERROR(SEARCH("x",H47)))</formula>
    </cfRule>
    <cfRule type="cellIs" dxfId="837" priority="308" operator="greaterThan">
      <formula>$H$70+1</formula>
    </cfRule>
    <cfRule type="cellIs" dxfId="836" priority="309" operator="equal">
      <formula>$H$70+1</formula>
    </cfRule>
    <cfRule type="cellIs" dxfId="835" priority="310" operator="equal">
      <formula>$H$70-1</formula>
    </cfRule>
    <cfRule type="cellIs" dxfId="834" priority="311" operator="equal">
      <formula>$H$70-2</formula>
    </cfRule>
    <cfRule type="cellIs" dxfId="833" priority="312" operator="equal">
      <formula>$H$70</formula>
    </cfRule>
  </conditionalFormatting>
  <conditionalFormatting sqref="I47:I65">
    <cfRule type="containsText" dxfId="832" priority="301" operator="containsText" text="x">
      <formula>NOT(ISERROR(SEARCH("x",I47)))</formula>
    </cfRule>
    <cfRule type="cellIs" dxfId="831" priority="302" operator="greaterThan">
      <formula>$I$70+1</formula>
    </cfRule>
    <cfRule type="cellIs" dxfId="830" priority="303" operator="equal">
      <formula>$I$70+1</formula>
    </cfRule>
    <cfRule type="cellIs" dxfId="829" priority="304" operator="equal">
      <formula>$I$70-1</formula>
    </cfRule>
    <cfRule type="cellIs" dxfId="828" priority="305" operator="equal">
      <formula>$I$70-2</formula>
    </cfRule>
    <cfRule type="cellIs" dxfId="827" priority="306" operator="equal">
      <formula>$I$70</formula>
    </cfRule>
  </conditionalFormatting>
  <conditionalFormatting sqref="K47:K65">
    <cfRule type="containsText" dxfId="826" priority="295" operator="containsText" text="x">
      <formula>NOT(ISERROR(SEARCH("x",K47)))</formula>
    </cfRule>
    <cfRule type="cellIs" dxfId="825" priority="296" operator="greaterThan">
      <formula>$K$70+1</formula>
    </cfRule>
    <cfRule type="cellIs" dxfId="824" priority="297" operator="equal">
      <formula>$K$70+1</formula>
    </cfRule>
    <cfRule type="cellIs" dxfId="823" priority="298" operator="equal">
      <formula>$K$70-1</formula>
    </cfRule>
    <cfRule type="cellIs" dxfId="822" priority="299" operator="equal">
      <formula>$K$70-2</formula>
    </cfRule>
    <cfRule type="cellIs" dxfId="821" priority="300" operator="equal">
      <formula>$K$70</formula>
    </cfRule>
  </conditionalFormatting>
  <conditionalFormatting sqref="L47:L65">
    <cfRule type="containsText" dxfId="820" priority="289" operator="containsText" text="x">
      <formula>NOT(ISERROR(SEARCH("x",L47)))</formula>
    </cfRule>
    <cfRule type="cellIs" dxfId="819" priority="290" operator="greaterThan">
      <formula>$L$70+1</formula>
    </cfRule>
    <cfRule type="cellIs" dxfId="818" priority="291" operator="equal">
      <formula>$L$70+1</formula>
    </cfRule>
    <cfRule type="cellIs" dxfId="817" priority="292" operator="equal">
      <formula>$L$70-1</formula>
    </cfRule>
    <cfRule type="cellIs" dxfId="816" priority="293" operator="equal">
      <formula>$L$70-2</formula>
    </cfRule>
    <cfRule type="cellIs" dxfId="815" priority="294" operator="equal">
      <formula>$L$70</formula>
    </cfRule>
  </conditionalFormatting>
  <conditionalFormatting sqref="N47:N65">
    <cfRule type="containsText" dxfId="814" priority="283" operator="containsText" text="x">
      <formula>NOT(ISERROR(SEARCH("x",N47)))</formula>
    </cfRule>
    <cfRule type="cellIs" dxfId="813" priority="284" operator="greaterThan">
      <formula>$N$70+1</formula>
    </cfRule>
    <cfRule type="cellIs" dxfId="812" priority="285" operator="equal">
      <formula>$N$70+1</formula>
    </cfRule>
    <cfRule type="cellIs" dxfId="811" priority="286" operator="equal">
      <formula>$N$70-1</formula>
    </cfRule>
    <cfRule type="cellIs" dxfId="810" priority="287" operator="equal">
      <formula>$N$70-2</formula>
    </cfRule>
    <cfRule type="cellIs" dxfId="809" priority="288" operator="equal">
      <formula>$N$70</formula>
    </cfRule>
  </conditionalFormatting>
  <conditionalFormatting sqref="O47:O65">
    <cfRule type="containsText" dxfId="808" priority="277" operator="containsText" text="x">
      <formula>NOT(ISERROR(SEARCH("x",O47)))</formula>
    </cfRule>
    <cfRule type="cellIs" dxfId="807" priority="278" operator="greaterThan">
      <formula>$O$70+1</formula>
    </cfRule>
    <cfRule type="cellIs" dxfId="806" priority="279" operator="equal">
      <formula>$O$70+1</formula>
    </cfRule>
    <cfRule type="cellIs" dxfId="805" priority="280" operator="equal">
      <formula>$O$70-1</formula>
    </cfRule>
    <cfRule type="cellIs" dxfId="804" priority="281" operator="equal">
      <formula>$O$70-2</formula>
    </cfRule>
    <cfRule type="cellIs" dxfId="803" priority="282" operator="equal">
      <formula>$O$70</formula>
    </cfRule>
  </conditionalFormatting>
  <conditionalFormatting sqref="Q47:Q65">
    <cfRule type="containsText" dxfId="802" priority="271" operator="containsText" text="x">
      <formula>NOT(ISERROR(SEARCH("x",Q47)))</formula>
    </cfRule>
    <cfRule type="cellIs" dxfId="801" priority="272" operator="greaterThan">
      <formula>$Q$70+1</formula>
    </cfRule>
    <cfRule type="cellIs" dxfId="800" priority="273" operator="equal">
      <formula>$Q$70+1</formula>
    </cfRule>
    <cfRule type="cellIs" dxfId="799" priority="274" operator="equal">
      <formula>$Q$70-1</formula>
    </cfRule>
    <cfRule type="cellIs" dxfId="798" priority="275" operator="equal">
      <formula>$Q$70-2</formula>
    </cfRule>
    <cfRule type="cellIs" dxfId="797" priority="276" operator="equal">
      <formula>$Q$70</formula>
    </cfRule>
  </conditionalFormatting>
  <conditionalFormatting sqref="R47:R65">
    <cfRule type="containsText" dxfId="796" priority="265" operator="containsText" text="x">
      <formula>NOT(ISERROR(SEARCH("x",R47)))</formula>
    </cfRule>
    <cfRule type="cellIs" dxfId="795" priority="266" operator="greaterThan">
      <formula>$R$70+1</formula>
    </cfRule>
    <cfRule type="cellIs" dxfId="794" priority="267" operator="equal">
      <formula>$R$70+1</formula>
    </cfRule>
    <cfRule type="cellIs" dxfId="793" priority="268" operator="equal">
      <formula>$R$70-1</formula>
    </cfRule>
    <cfRule type="cellIs" dxfId="792" priority="269" operator="equal">
      <formula>$R$70-2</formula>
    </cfRule>
    <cfRule type="cellIs" dxfId="791" priority="270" operator="equal">
      <formula>$R$70</formula>
    </cfRule>
  </conditionalFormatting>
  <conditionalFormatting sqref="T47:T65">
    <cfRule type="containsText" dxfId="790" priority="259" operator="containsText" text="x">
      <formula>NOT(ISERROR(SEARCH("x",T47)))</formula>
    </cfRule>
    <cfRule type="cellIs" dxfId="789" priority="260" operator="greaterThan">
      <formula>$T$70+1</formula>
    </cfRule>
    <cfRule type="cellIs" dxfId="788" priority="261" operator="equal">
      <formula>$T$70+1</formula>
    </cfRule>
    <cfRule type="cellIs" dxfId="787" priority="262" operator="equal">
      <formula>$T$70-1</formula>
    </cfRule>
    <cfRule type="cellIs" dxfId="786" priority="263" operator="equal">
      <formula>$T$70-2</formula>
    </cfRule>
    <cfRule type="cellIs" dxfId="785" priority="264" operator="equal">
      <formula>$T$70</formula>
    </cfRule>
  </conditionalFormatting>
  <conditionalFormatting sqref="U47:U65">
    <cfRule type="containsText" dxfId="784" priority="253" operator="containsText" text="x">
      <formula>NOT(ISERROR(SEARCH("x",U47)))</formula>
    </cfRule>
    <cfRule type="cellIs" dxfId="783" priority="254" operator="greaterThan">
      <formula>$U$70+1</formula>
    </cfRule>
    <cfRule type="cellIs" dxfId="782" priority="255" operator="equal">
      <formula>$U$70+1</formula>
    </cfRule>
    <cfRule type="cellIs" dxfId="781" priority="256" operator="equal">
      <formula>$U$70-1</formula>
    </cfRule>
    <cfRule type="cellIs" dxfId="780" priority="257" operator="equal">
      <formula>$U$70-2</formula>
    </cfRule>
    <cfRule type="cellIs" dxfId="779" priority="258" operator="equal">
      <formula>$U$70</formula>
    </cfRule>
  </conditionalFormatting>
  <conditionalFormatting sqref="B47:B65">
    <cfRule type="cellIs" dxfId="778" priority="252" operator="equal">
      <formula>0</formula>
    </cfRule>
  </conditionalFormatting>
  <conditionalFormatting sqref="C45:C65">
    <cfRule type="cellIs" dxfId="777" priority="250" operator="equal">
      <formula>0</formula>
    </cfRule>
  </conditionalFormatting>
  <conditionalFormatting sqref="V47:V65">
    <cfRule type="cellIs" dxfId="776" priority="248" operator="equal">
      <formula>0</formula>
    </cfRule>
  </conditionalFormatting>
  <conditionalFormatting sqref="C4">
    <cfRule type="cellIs" dxfId="775" priority="4" operator="equal">
      <formula>-3</formula>
    </cfRule>
  </conditionalFormatting>
  <conditionalFormatting sqref="C75">
    <cfRule type="cellIs" dxfId="774" priority="3" operator="equal">
      <formula>0</formula>
    </cfRule>
  </conditionalFormatting>
  <conditionalFormatting sqref="C76">
    <cfRule type="cellIs" dxfId="773" priority="2" operator="equal">
      <formula>0</formula>
    </cfRule>
  </conditionalFormatting>
  <conditionalFormatting sqref="C77">
    <cfRule type="cellIs" dxfId="772" priority="1" operator="equal">
      <formula>0</formula>
    </cfRule>
  </conditionalFormatting>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E74"/>
  <sheetViews>
    <sheetView workbookViewId="0">
      <selection activeCell="F4" sqref="F4:F5"/>
    </sheetView>
  </sheetViews>
  <sheetFormatPr defaultRowHeight="15"/>
  <cols>
    <col min="1" max="1" width="4" style="97" customWidth="1"/>
    <col min="2" max="2" width="7.140625" style="7" customWidth="1"/>
    <col min="3" max="3" width="30.140625" style="7" bestFit="1" customWidth="1"/>
    <col min="4" max="4" width="7.85546875" style="7" customWidth="1"/>
    <col min="5" max="5" width="6.5703125" style="7" customWidth="1"/>
    <col min="6" max="24" width="5.5703125" style="7" customWidth="1"/>
    <col min="25" max="25" width="1.7109375" style="7" customWidth="1"/>
    <col min="26" max="26" width="12.42578125" style="93" bestFit="1" customWidth="1"/>
    <col min="27" max="27" width="12.5703125" style="7" hidden="1" customWidth="1"/>
    <col min="28" max="28" width="20" style="7" bestFit="1" customWidth="1"/>
    <col min="29" max="29" width="7.140625" style="7" customWidth="1"/>
    <col min="30" max="30" width="7.28515625" style="7" customWidth="1"/>
    <col min="31" max="16384" width="9.140625" style="7"/>
  </cols>
  <sheetData>
    <row r="2" spans="1:31" ht="12" hidden="1" customHeight="1"/>
    <row r="3" spans="1:31" ht="22.5" customHeight="1">
      <c r="C3" s="203" t="s">
        <v>46</v>
      </c>
      <c r="D3" s="204"/>
      <c r="E3" s="35" t="s">
        <v>4</v>
      </c>
      <c r="F3" s="197" t="str">
        <f>'Vnos rezultatov'!B3&amp;"  -  Bruto"</f>
        <v>Tomaž in Oriana  -  Bruto</v>
      </c>
      <c r="G3" s="198"/>
      <c r="H3" s="198"/>
      <c r="I3" s="198"/>
      <c r="J3" s="198"/>
      <c r="K3" s="198"/>
      <c r="L3" s="198"/>
      <c r="M3" s="198"/>
      <c r="N3" s="198"/>
      <c r="O3" s="198"/>
      <c r="P3" s="198"/>
      <c r="Q3" s="198"/>
      <c r="R3" s="198"/>
      <c r="S3" s="198"/>
      <c r="T3" s="198"/>
      <c r="U3" s="198"/>
      <c r="V3" s="198"/>
      <c r="W3" s="198"/>
      <c r="Y3" s="2"/>
      <c r="AA3" s="2"/>
    </row>
    <row r="4" spans="1:31" ht="22.5" customHeight="1">
      <c r="C4" s="205"/>
      <c r="D4" s="206"/>
      <c r="E4" s="35" t="s">
        <v>4</v>
      </c>
      <c r="F4" s="199">
        <v>1</v>
      </c>
      <c r="G4" s="199">
        <v>2</v>
      </c>
      <c r="H4" s="199">
        <v>3</v>
      </c>
      <c r="I4" s="199">
        <v>4</v>
      </c>
      <c r="J4" s="199">
        <v>5</v>
      </c>
      <c r="K4" s="199">
        <v>6</v>
      </c>
      <c r="L4" s="199">
        <v>7</v>
      </c>
      <c r="M4" s="199">
        <v>8</v>
      </c>
      <c r="N4" s="199">
        <v>9</v>
      </c>
      <c r="O4" s="199">
        <v>10</v>
      </c>
      <c r="P4" s="199">
        <v>11</v>
      </c>
      <c r="Q4" s="199">
        <v>12</v>
      </c>
      <c r="R4" s="199">
        <v>13</v>
      </c>
      <c r="S4" s="199">
        <v>14</v>
      </c>
      <c r="T4" s="199">
        <v>15</v>
      </c>
      <c r="U4" s="199">
        <v>16</v>
      </c>
      <c r="V4" s="199">
        <v>17</v>
      </c>
      <c r="W4" s="199">
        <v>18</v>
      </c>
    </row>
    <row r="5" spans="1:31" ht="22.5" customHeight="1" thickBot="1">
      <c r="C5" s="207"/>
      <c r="D5" s="208"/>
      <c r="E5" s="64" t="s">
        <v>50</v>
      </c>
      <c r="F5" s="200"/>
      <c r="G5" s="200"/>
      <c r="H5" s="200"/>
      <c r="I5" s="200"/>
      <c r="J5" s="200"/>
      <c r="K5" s="200"/>
      <c r="L5" s="200"/>
      <c r="M5" s="200"/>
      <c r="N5" s="200"/>
      <c r="O5" s="200"/>
      <c r="P5" s="200"/>
      <c r="Q5" s="200"/>
      <c r="R5" s="200"/>
      <c r="S5" s="200"/>
      <c r="T5" s="200"/>
      <c r="U5" s="200"/>
      <c r="V5" s="200"/>
      <c r="W5" s="200"/>
    </row>
    <row r="6" spans="1:31" ht="15" customHeight="1">
      <c r="B6" s="201" t="s">
        <v>47</v>
      </c>
      <c r="C6" s="189" t="s">
        <v>2</v>
      </c>
      <c r="D6" s="189" t="s">
        <v>49</v>
      </c>
      <c r="E6" s="11" t="s">
        <v>1</v>
      </c>
      <c r="F6" s="47">
        <v>4</v>
      </c>
      <c r="G6" s="47">
        <v>3</v>
      </c>
      <c r="H6" s="47">
        <v>3</v>
      </c>
      <c r="I6" s="47">
        <v>4</v>
      </c>
      <c r="J6" s="47">
        <v>4</v>
      </c>
      <c r="K6" s="47">
        <v>4</v>
      </c>
      <c r="L6" s="47">
        <v>3</v>
      </c>
      <c r="M6" s="47">
        <v>4</v>
      </c>
      <c r="N6" s="47">
        <v>3</v>
      </c>
      <c r="O6" s="47">
        <v>4</v>
      </c>
      <c r="P6" s="47">
        <v>3</v>
      </c>
      <c r="Q6" s="47">
        <v>3</v>
      </c>
      <c r="R6" s="47">
        <v>4</v>
      </c>
      <c r="S6" s="47">
        <v>4</v>
      </c>
      <c r="T6" s="47">
        <v>4</v>
      </c>
      <c r="U6" s="47">
        <v>3</v>
      </c>
      <c r="V6" s="47">
        <v>4</v>
      </c>
      <c r="W6" s="47">
        <v>3</v>
      </c>
      <c r="X6" s="35" t="s">
        <v>4</v>
      </c>
      <c r="Z6" s="69" t="s">
        <v>21</v>
      </c>
      <c r="AA6" s="63" t="s">
        <v>21</v>
      </c>
    </row>
    <row r="7" spans="1:31" ht="15" customHeight="1" thickBot="1">
      <c r="B7" s="202"/>
      <c r="C7" s="190"/>
      <c r="D7" s="190"/>
      <c r="E7" s="32" t="s">
        <v>20</v>
      </c>
      <c r="F7" s="92">
        <v>7</v>
      </c>
      <c r="G7" s="92">
        <v>15</v>
      </c>
      <c r="H7" s="92">
        <v>13</v>
      </c>
      <c r="I7" s="92">
        <v>9</v>
      </c>
      <c r="J7" s="92">
        <v>3</v>
      </c>
      <c r="K7" s="92">
        <v>5</v>
      </c>
      <c r="L7" s="92">
        <v>11</v>
      </c>
      <c r="M7" s="92">
        <v>1</v>
      </c>
      <c r="N7" s="92">
        <v>17</v>
      </c>
      <c r="O7" s="92">
        <v>8</v>
      </c>
      <c r="P7" s="92">
        <v>16</v>
      </c>
      <c r="Q7" s="92">
        <v>14</v>
      </c>
      <c r="R7" s="92">
        <v>10</v>
      </c>
      <c r="S7" s="92">
        <v>4</v>
      </c>
      <c r="T7" s="92">
        <v>6</v>
      </c>
      <c r="U7" s="92">
        <v>12</v>
      </c>
      <c r="V7" s="92">
        <v>2</v>
      </c>
      <c r="W7" s="92">
        <v>18</v>
      </c>
      <c r="X7" s="63" t="s">
        <v>20</v>
      </c>
      <c r="Z7" s="69" t="s">
        <v>19</v>
      </c>
      <c r="AA7" s="63" t="s">
        <v>19</v>
      </c>
    </row>
    <row r="8" spans="1:31" ht="18.75" customHeight="1">
      <c r="A8" s="97">
        <v>1</v>
      </c>
      <c r="B8" s="100">
        <f>VLOOKUP($A8,sort!$B$8:$AI$73,3,FALSE)</f>
        <v>1</v>
      </c>
      <c r="C8" s="91" t="str">
        <f>VLOOKUP($A8,sort!$B$8:$AI$73,5,FALSE)</f>
        <v>Borči &amp; Zdenka</v>
      </c>
      <c r="D8" s="135">
        <f>VLOOKUP($A8,sort!$B$8:$AI$73,6,FALSE)</f>
        <v>9.9</v>
      </c>
      <c r="E8" s="88">
        <f>VLOOKUP($A8,sort!$B$8:$AI$73,7,FALSE)</f>
        <v>9.9</v>
      </c>
      <c r="F8" s="1">
        <f>VLOOKUP($A8,sort!$B$8:$AI$73,8,FALSE)</f>
        <v>7</v>
      </c>
      <c r="G8" s="1">
        <f>VLOOKUP($A8,sort!$B$8:$AI$73,9,FALSE)</f>
        <v>3</v>
      </c>
      <c r="H8" s="1">
        <f>VLOOKUP($A8,sort!$B$8:$AI$73,10,FALSE)</f>
        <v>5</v>
      </c>
      <c r="I8" s="1">
        <f>VLOOKUP($A8,sort!$B$8:$AI$73,11,FALSE)</f>
        <v>5</v>
      </c>
      <c r="J8" s="1">
        <f>VLOOKUP($A8,sort!$B$8:$AI$73,12,FALSE)</f>
        <v>4</v>
      </c>
      <c r="K8" s="1">
        <f>VLOOKUP($A8,sort!$B$8:$AI$73,13,FALSE)</f>
        <v>5</v>
      </c>
      <c r="L8" s="1">
        <f>VLOOKUP($A8,sort!$B$8:$AI$73,14,FALSE)</f>
        <v>4</v>
      </c>
      <c r="M8" s="1">
        <f>VLOOKUP($A8,sort!$B$8:$AI$73,15,FALSE)</f>
        <v>5</v>
      </c>
      <c r="N8" s="1">
        <f>VLOOKUP($A8,sort!$B$8:$AI$73,16,FALSE)</f>
        <v>3</v>
      </c>
      <c r="O8" s="1" t="str">
        <f>VLOOKUP($A8,sort!$B$8:$AI$73,17,FALSE)</f>
        <v>x</v>
      </c>
      <c r="P8" s="1" t="str">
        <f>VLOOKUP($A8,sort!$B$8:$AI$73,18,FALSE)</f>
        <v>x</v>
      </c>
      <c r="Q8" s="1" t="str">
        <f>VLOOKUP($A8,sort!$B$8:$AI$73,19,FALSE)</f>
        <v>x</v>
      </c>
      <c r="R8" s="1" t="str">
        <f>VLOOKUP($A8,sort!$B$8:$AI$73,20,FALSE)</f>
        <v>x</v>
      </c>
      <c r="S8" s="1" t="str">
        <f>VLOOKUP($A8,sort!$B$8:$AI$73,21,FALSE)</f>
        <v>x</v>
      </c>
      <c r="T8" s="1" t="str">
        <f>VLOOKUP($A8,sort!$B$8:$AI$73,22,FALSE)</f>
        <v>x</v>
      </c>
      <c r="U8" s="1" t="str">
        <f>VLOOKUP($A8,sort!$B$8:$AI$73,23,FALSE)</f>
        <v>x</v>
      </c>
      <c r="V8" s="1" t="str">
        <f>VLOOKUP($A8,sort!$B$8:$AI$73,24,FALSE)</f>
        <v>x</v>
      </c>
      <c r="W8" s="1" t="str">
        <f>VLOOKUP($A8,sort!$B$8:$AI$73,25,FALSE)</f>
        <v>x</v>
      </c>
      <c r="X8" s="99">
        <f>VLOOKUP($A8,sort!$B$8:$AI$73,26,FALSE)</f>
        <v>41</v>
      </c>
      <c r="Y8" s="2"/>
      <c r="Z8" s="94">
        <f>VLOOKUP($A8,sort!$B$8:$AI$73,31,FALSE)</f>
        <v>10.0000021</v>
      </c>
      <c r="AA8" s="86" t="e">
        <f>VLOOKUP($A8,sort!$B$8:$AI$17,34,FALSE)</f>
        <v>#N/A</v>
      </c>
    </row>
    <row r="9" spans="1:31" ht="16.5" customHeight="1">
      <c r="A9" s="97">
        <v>2</v>
      </c>
      <c r="B9" s="100">
        <f>VLOOKUP($A9,sort!$B$8:$AI$73,3,FALSE)</f>
        <v>1</v>
      </c>
      <c r="C9" s="85" t="str">
        <f>VLOOKUP($A9,sort!$B$8:$AI$73,5,FALSE)</f>
        <v>Grega &amp; Dora</v>
      </c>
      <c r="D9" s="135">
        <f>VLOOKUP($A9,sort!$B$8:$AI$73,6,FALSE)</f>
        <v>9.3000000000000007</v>
      </c>
      <c r="E9" s="88">
        <f>VLOOKUP($A9,sort!$B$8:$AI$73,7,FALSE)</f>
        <v>9.3000000000000007</v>
      </c>
      <c r="F9" s="1">
        <f>VLOOKUP($A9,sort!$B$8:$AI$73,8,FALSE)</f>
        <v>6</v>
      </c>
      <c r="G9" s="1">
        <f>VLOOKUP($A9,sort!$B$8:$AI$73,9,FALSE)</f>
        <v>4</v>
      </c>
      <c r="H9" s="1">
        <f>VLOOKUP($A9,sort!$B$8:$AI$73,10,FALSE)</f>
        <v>4</v>
      </c>
      <c r="I9" s="1">
        <f>VLOOKUP($A9,sort!$B$8:$AI$73,11,FALSE)</f>
        <v>4</v>
      </c>
      <c r="J9" s="1">
        <f>VLOOKUP($A9,sort!$B$8:$AI$73,12,FALSE)</f>
        <v>5</v>
      </c>
      <c r="K9" s="1">
        <f>VLOOKUP($A9,sort!$B$8:$AI$73,13,FALSE)</f>
        <v>5</v>
      </c>
      <c r="L9" s="1">
        <f>VLOOKUP($A9,sort!$B$8:$AI$73,14,FALSE)</f>
        <v>6</v>
      </c>
      <c r="M9" s="1">
        <f>VLOOKUP($A9,sort!$B$8:$AI$73,15,FALSE)</f>
        <v>4</v>
      </c>
      <c r="N9" s="1">
        <f>VLOOKUP($A9,sort!$B$8:$AI$73,16,FALSE)</f>
        <v>3</v>
      </c>
      <c r="O9" s="1" t="str">
        <f>VLOOKUP($A9,sort!$B$8:$AI$73,17,FALSE)</f>
        <v>x</v>
      </c>
      <c r="P9" s="1" t="str">
        <f>VLOOKUP($A9,sort!$B$8:$AI$73,18,FALSE)</f>
        <v>x</v>
      </c>
      <c r="Q9" s="1" t="str">
        <f>VLOOKUP($A9,sort!$B$8:$AI$73,19,FALSE)</f>
        <v>x</v>
      </c>
      <c r="R9" s="1" t="str">
        <f>VLOOKUP($A9,sort!$B$8:$AI$73,20,FALSE)</f>
        <v>x</v>
      </c>
      <c r="S9" s="1" t="str">
        <f>VLOOKUP($A9,sort!$B$8:$AI$73,21,FALSE)</f>
        <v>x</v>
      </c>
      <c r="T9" s="1" t="str">
        <f>VLOOKUP($A9,sort!$B$8:$AI$73,22,FALSE)</f>
        <v>x</v>
      </c>
      <c r="U9" s="1" t="str">
        <f>VLOOKUP($A9,sort!$B$8:$AI$73,23,FALSE)</f>
        <v>x</v>
      </c>
      <c r="V9" s="1" t="str">
        <f>VLOOKUP($A9,sort!$B$8:$AI$73,24,FALSE)</f>
        <v>x</v>
      </c>
      <c r="W9" s="1" t="str">
        <f>VLOOKUP($A9,sort!$B$8:$AI$73,25,FALSE)</f>
        <v>x</v>
      </c>
      <c r="X9" s="99">
        <f>VLOOKUP($A9,sort!$B$8:$AI$73,26,FALSE)</f>
        <v>41</v>
      </c>
      <c r="Y9" s="2"/>
      <c r="Z9" s="94">
        <f>VLOOKUP($A9,sort!$B$8:$AI$73,31,FALSE)</f>
        <v>10.000001599999999</v>
      </c>
      <c r="AA9" s="86">
        <f>VLOOKUP($A9,sort!$B$8:$AI$17,34,FALSE)</f>
        <v>18.000001600000001</v>
      </c>
    </row>
    <row r="10" spans="1:31" ht="17.25">
      <c r="A10" s="97">
        <v>3</v>
      </c>
      <c r="B10" s="100">
        <f>VLOOKUP($A10,sort!$B$8:$AI$73,3,FALSE)</f>
        <v>3</v>
      </c>
      <c r="C10" s="85" t="str">
        <f>VLOOKUP($A10,sort!$B$8:$AI$73,5,FALSE)</f>
        <v>Jernej &amp; Breda J.</v>
      </c>
      <c r="D10" s="135">
        <f>VLOOKUP($A10,sort!$B$8:$AI$73,6,FALSE)</f>
        <v>10</v>
      </c>
      <c r="E10" s="88">
        <f>VLOOKUP($A10,sort!$B$8:$AI$73,7,FALSE)</f>
        <v>10</v>
      </c>
      <c r="F10" s="1">
        <f>VLOOKUP($A10,sort!$B$8:$AI$73,8,FALSE)</f>
        <v>6</v>
      </c>
      <c r="G10" s="1">
        <f>VLOOKUP($A10,sort!$B$8:$AI$73,9,FALSE)</f>
        <v>4</v>
      </c>
      <c r="H10" s="1">
        <f>VLOOKUP($A10,sort!$B$8:$AI$73,10,FALSE)</f>
        <v>3</v>
      </c>
      <c r="I10" s="1">
        <f>VLOOKUP($A10,sort!$B$8:$AI$73,11,FALSE)</f>
        <v>7</v>
      </c>
      <c r="J10" s="1">
        <f>VLOOKUP($A10,sort!$B$8:$AI$73,12,FALSE)</f>
        <v>4</v>
      </c>
      <c r="K10" s="1">
        <f>VLOOKUP($A10,sort!$B$8:$AI$73,13,FALSE)</f>
        <v>4</v>
      </c>
      <c r="L10" s="1">
        <f>VLOOKUP($A10,sort!$B$8:$AI$73,14,FALSE)</f>
        <v>4</v>
      </c>
      <c r="M10" s="1">
        <f>VLOOKUP($A10,sort!$B$8:$AI$73,15,FALSE)</f>
        <v>5</v>
      </c>
      <c r="N10" s="1">
        <f>VLOOKUP($A10,sort!$B$8:$AI$73,16,FALSE)</f>
        <v>5</v>
      </c>
      <c r="O10" s="1" t="str">
        <f>VLOOKUP($A10,sort!$B$8:$AI$73,17,FALSE)</f>
        <v>x</v>
      </c>
      <c r="P10" s="1" t="str">
        <f>VLOOKUP($A10,sort!$B$8:$AI$73,18,FALSE)</f>
        <v>x</v>
      </c>
      <c r="Q10" s="1" t="str">
        <f>VLOOKUP($A10,sort!$B$8:$AI$73,19,FALSE)</f>
        <v>x</v>
      </c>
      <c r="R10" s="1" t="str">
        <f>VLOOKUP($A10,sort!$B$8:$AI$73,20,FALSE)</f>
        <v>x</v>
      </c>
      <c r="S10" s="1" t="str">
        <f>VLOOKUP($A10,sort!$B$8:$AI$73,21,FALSE)</f>
        <v>x</v>
      </c>
      <c r="T10" s="1" t="str">
        <f>VLOOKUP($A10,sort!$B$8:$AI$73,22,FALSE)</f>
        <v>x</v>
      </c>
      <c r="U10" s="1" t="str">
        <f>VLOOKUP($A10,sort!$B$8:$AI$73,23,FALSE)</f>
        <v>x</v>
      </c>
      <c r="V10" s="1" t="str">
        <f>VLOOKUP($A10,sort!$B$8:$AI$73,24,FALSE)</f>
        <v>x</v>
      </c>
      <c r="W10" s="1" t="str">
        <f>VLOOKUP($A10,sort!$B$8:$AI$73,25,FALSE)</f>
        <v>x</v>
      </c>
      <c r="X10" s="99">
        <f>VLOOKUP($A10,sort!$B$8:$AI$73,26,FALSE)</f>
        <v>42</v>
      </c>
      <c r="Y10" s="2"/>
      <c r="Z10" s="94">
        <f>VLOOKUP($A10,sort!$B$8:$AI$73,31,FALSE)</f>
        <v>9.0000017000000003</v>
      </c>
      <c r="AA10" s="86">
        <f>VLOOKUP($A10,sort!$B$8:$AI$17,34,FALSE)</f>
        <v>18.000001699999999</v>
      </c>
    </row>
    <row r="11" spans="1:31" ht="17.25">
      <c r="A11" s="97">
        <v>4</v>
      </c>
      <c r="B11" s="100">
        <f>VLOOKUP($A11,sort!$B$8:$AI$73,3,FALSE)</f>
        <v>3</v>
      </c>
      <c r="C11" s="85" t="str">
        <f>VLOOKUP($A11,sort!$B$8:$AI$73,5,FALSE)</f>
        <v>Mirjana &amp; Janko</v>
      </c>
      <c r="D11" s="135">
        <f>VLOOKUP($A11,sort!$B$8:$AI$73,6,FALSE)</f>
        <v>9.6999999999999993</v>
      </c>
      <c r="E11" s="88">
        <f>VLOOKUP($A11,sort!$B$8:$AI$73,7,FALSE)</f>
        <v>9.6999999999999993</v>
      </c>
      <c r="F11" s="1">
        <f>VLOOKUP($A11,sort!$B$8:$AI$73,8,FALSE)</f>
        <v>5</v>
      </c>
      <c r="G11" s="1">
        <f>VLOOKUP($A11,sort!$B$8:$AI$73,9,FALSE)</f>
        <v>4</v>
      </c>
      <c r="H11" s="1">
        <f>VLOOKUP($A11,sort!$B$8:$AI$73,10,FALSE)</f>
        <v>4</v>
      </c>
      <c r="I11" s="1">
        <f>VLOOKUP($A11,sort!$B$8:$AI$73,11,FALSE)</f>
        <v>5</v>
      </c>
      <c r="J11" s="1">
        <f>VLOOKUP($A11,sort!$B$8:$AI$73,12,FALSE)</f>
        <v>4</v>
      </c>
      <c r="K11" s="1">
        <f>VLOOKUP($A11,sort!$B$8:$AI$73,13,FALSE)</f>
        <v>7</v>
      </c>
      <c r="L11" s="1">
        <f>VLOOKUP($A11,sort!$B$8:$AI$73,14,FALSE)</f>
        <v>4</v>
      </c>
      <c r="M11" s="1">
        <f>VLOOKUP($A11,sort!$B$8:$AI$73,15,FALSE)</f>
        <v>5</v>
      </c>
      <c r="N11" s="1">
        <f>VLOOKUP($A11,sort!$B$8:$AI$73,16,FALSE)</f>
        <v>4</v>
      </c>
      <c r="O11" s="1" t="str">
        <f>VLOOKUP($A11,sort!$B$8:$AI$73,17,FALSE)</f>
        <v>x</v>
      </c>
      <c r="P11" s="1" t="str">
        <f>VLOOKUP($A11,sort!$B$8:$AI$73,18,FALSE)</f>
        <v>x</v>
      </c>
      <c r="Q11" s="1" t="str">
        <f>VLOOKUP($A11,sort!$B$8:$AI$73,19,FALSE)</f>
        <v>x</v>
      </c>
      <c r="R11" s="1" t="str">
        <f>VLOOKUP($A11,sort!$B$8:$AI$73,20,FALSE)</f>
        <v>x</v>
      </c>
      <c r="S11" s="1" t="str">
        <f>VLOOKUP($A11,sort!$B$8:$AI$73,21,FALSE)</f>
        <v>x</v>
      </c>
      <c r="T11" s="1" t="str">
        <f>VLOOKUP($A11,sort!$B$8:$AI$73,22,FALSE)</f>
        <v>x</v>
      </c>
      <c r="U11" s="1" t="str">
        <f>VLOOKUP($A11,sort!$B$8:$AI$73,23,FALSE)</f>
        <v>x</v>
      </c>
      <c r="V11" s="1" t="str">
        <f>VLOOKUP($A11,sort!$B$8:$AI$73,24,FALSE)</f>
        <v>x</v>
      </c>
      <c r="W11" s="1" t="str">
        <f>VLOOKUP($A11,sort!$B$8:$AI$73,25,FALSE)</f>
        <v>x</v>
      </c>
      <c r="X11" s="99">
        <f>VLOOKUP($A11,sort!$B$8:$AI$73,26,FALSE)</f>
        <v>42</v>
      </c>
      <c r="Y11" s="2"/>
      <c r="Z11" s="94">
        <f>VLOOKUP($A11,sort!$B$8:$AI$73,31,FALSE)</f>
        <v>9.0000014000000004</v>
      </c>
      <c r="AA11" s="86">
        <f>VLOOKUP($A11,sort!$B$8:$AI$17,34,FALSE)</f>
        <v>16.000001399999999</v>
      </c>
      <c r="AE11" s="7" t="s">
        <v>4</v>
      </c>
    </row>
    <row r="12" spans="1:31" ht="17.25">
      <c r="A12" s="97">
        <v>5</v>
      </c>
      <c r="B12" s="100">
        <f>VLOOKUP($A12,sort!$B$8:$AI$73,3,FALSE)</f>
        <v>3</v>
      </c>
      <c r="C12" s="85" t="str">
        <f>VLOOKUP($A12,sort!$B$8:$AI$73,5,FALSE)</f>
        <v>Tomaž A. &amp; Romana</v>
      </c>
      <c r="D12" s="135">
        <f>VLOOKUP($A12,sort!$B$8:$AI$73,6,FALSE)</f>
        <v>10.6</v>
      </c>
      <c r="E12" s="88">
        <f>VLOOKUP($A12,sort!$B$8:$AI$73,7,FALSE)</f>
        <v>10.6</v>
      </c>
      <c r="F12" s="1">
        <f>VLOOKUP($A12,sort!$B$8:$AI$73,8,FALSE)</f>
        <v>6</v>
      </c>
      <c r="G12" s="1">
        <f>VLOOKUP($A12,sort!$B$8:$AI$73,9,FALSE)</f>
        <v>6</v>
      </c>
      <c r="H12" s="1">
        <f>VLOOKUP($A12,sort!$B$8:$AI$73,10,FALSE)</f>
        <v>2</v>
      </c>
      <c r="I12" s="1">
        <f>VLOOKUP($A12,sort!$B$8:$AI$73,11,FALSE)</f>
        <v>5</v>
      </c>
      <c r="J12" s="1">
        <f>VLOOKUP($A12,sort!$B$8:$AI$73,12,FALSE)</f>
        <v>7</v>
      </c>
      <c r="K12" s="1">
        <f>VLOOKUP($A12,sort!$B$8:$AI$73,13,FALSE)</f>
        <v>5</v>
      </c>
      <c r="L12" s="1">
        <f>VLOOKUP($A12,sort!$B$8:$AI$73,14,FALSE)</f>
        <v>5</v>
      </c>
      <c r="M12" s="1">
        <f>VLOOKUP($A12,sort!$B$8:$AI$73,15,FALSE)</f>
        <v>4</v>
      </c>
      <c r="N12" s="1">
        <f>VLOOKUP($A12,sort!$B$8:$AI$73,16,FALSE)</f>
        <v>3</v>
      </c>
      <c r="O12" s="1" t="str">
        <f>VLOOKUP($A12,sort!$B$8:$AI$73,17,FALSE)</f>
        <v>x</v>
      </c>
      <c r="P12" s="1" t="str">
        <f>VLOOKUP($A12,sort!$B$8:$AI$73,18,FALSE)</f>
        <v>x</v>
      </c>
      <c r="Q12" s="1" t="str">
        <f>VLOOKUP($A12,sort!$B$8:$AI$73,19,FALSE)</f>
        <v>x</v>
      </c>
      <c r="R12" s="1" t="str">
        <f>VLOOKUP($A12,sort!$B$8:$AI$73,20,FALSE)</f>
        <v>x</v>
      </c>
      <c r="S12" s="1" t="str">
        <f>VLOOKUP($A12,sort!$B$8:$AI$73,21,FALSE)</f>
        <v>x</v>
      </c>
      <c r="T12" s="1" t="str">
        <f>VLOOKUP($A12,sort!$B$8:$AI$73,22,FALSE)</f>
        <v>x</v>
      </c>
      <c r="U12" s="1" t="str">
        <f>VLOOKUP($A12,sort!$B$8:$AI$73,23,FALSE)</f>
        <v>x</v>
      </c>
      <c r="V12" s="1" t="str">
        <f>VLOOKUP($A12,sort!$B$8:$AI$73,24,FALSE)</f>
        <v>x</v>
      </c>
      <c r="W12" s="1" t="str">
        <f>VLOOKUP($A12,sort!$B$8:$AI$73,25,FALSE)</f>
        <v>x</v>
      </c>
      <c r="X12" s="99">
        <f>VLOOKUP($A12,sort!$B$8:$AI$73,26,FALSE)</f>
        <v>43</v>
      </c>
      <c r="Y12" s="2"/>
      <c r="Z12" s="94">
        <f>VLOOKUP($A12,sort!$B$8:$AI$73,31,FALSE)</f>
        <v>9.0000011999999998</v>
      </c>
      <c r="AA12" s="86">
        <f>VLOOKUP($A12,sort!$B$8:$AI$17,34,FALSE)</f>
        <v>15.0000012</v>
      </c>
    </row>
    <row r="13" spans="1:31" ht="17.25">
      <c r="A13" s="97">
        <v>6</v>
      </c>
      <c r="B13" s="100">
        <f>VLOOKUP($A13,sort!$B$8:$AI$73,3,FALSE)</f>
        <v>3</v>
      </c>
      <c r="C13" s="85" t="str">
        <f>VLOOKUP($A13,sort!$B$8:$AI$73,5,FALSE)</f>
        <v>Pero &amp; Breda Kržič</v>
      </c>
      <c r="D13" s="135">
        <f>VLOOKUP($A13,sort!$B$8:$AI$73,6,FALSE)</f>
        <v>4.2</v>
      </c>
      <c r="E13" s="88">
        <f>VLOOKUP($A13,sort!$B$8:$AI$73,7,FALSE)</f>
        <v>4.2</v>
      </c>
      <c r="F13" s="1">
        <f>VLOOKUP($A13,sort!$B$8:$AI$73,8,FALSE)</f>
        <v>6</v>
      </c>
      <c r="G13" s="1">
        <f>VLOOKUP($A13,sort!$B$8:$AI$73,9,FALSE)</f>
        <v>4</v>
      </c>
      <c r="H13" s="1">
        <f>VLOOKUP($A13,sort!$B$8:$AI$73,10,FALSE)</f>
        <v>5</v>
      </c>
      <c r="I13" s="1">
        <f>VLOOKUP($A13,sort!$B$8:$AI$73,11,FALSE)</f>
        <v>4</v>
      </c>
      <c r="J13" s="1">
        <f>VLOOKUP($A13,sort!$B$8:$AI$73,12,FALSE)</f>
        <v>5</v>
      </c>
      <c r="K13" s="1">
        <f>VLOOKUP($A13,sort!$B$8:$AI$73,13,FALSE)</f>
        <v>4</v>
      </c>
      <c r="L13" s="1">
        <f>VLOOKUP($A13,sort!$B$8:$AI$73,14,FALSE)</f>
        <v>4</v>
      </c>
      <c r="M13" s="1">
        <f>VLOOKUP($A13,sort!$B$8:$AI$73,15,FALSE)</f>
        <v>5</v>
      </c>
      <c r="N13" s="1">
        <f>VLOOKUP($A13,sort!$B$8:$AI$73,16,FALSE)</f>
        <v>4</v>
      </c>
      <c r="O13" s="1" t="str">
        <f>VLOOKUP($A13,sort!$B$8:$AI$73,17,FALSE)</f>
        <v>x</v>
      </c>
      <c r="P13" s="1" t="str">
        <f>VLOOKUP($A13,sort!$B$8:$AI$73,18,FALSE)</f>
        <v>x</v>
      </c>
      <c r="Q13" s="1" t="str">
        <f>VLOOKUP($A13,sort!$B$8:$AI$73,19,FALSE)</f>
        <v>x</v>
      </c>
      <c r="R13" s="1" t="str">
        <f>VLOOKUP($A13,sort!$B$8:$AI$73,20,FALSE)</f>
        <v>x</v>
      </c>
      <c r="S13" s="1" t="str">
        <f>VLOOKUP($A13,sort!$B$8:$AI$73,21,FALSE)</f>
        <v>x</v>
      </c>
      <c r="T13" s="1" t="str">
        <f>VLOOKUP($A13,sort!$B$8:$AI$73,22,FALSE)</f>
        <v>x</v>
      </c>
      <c r="U13" s="1" t="str">
        <f>VLOOKUP($A13,sort!$B$8:$AI$73,23,FALSE)</f>
        <v>x</v>
      </c>
      <c r="V13" s="1" t="str">
        <f>VLOOKUP($A13,sort!$B$8:$AI$73,24,FALSE)</f>
        <v>x</v>
      </c>
      <c r="W13" s="1" t="str">
        <f>VLOOKUP($A13,sort!$B$8:$AI$73,25,FALSE)</f>
        <v>x</v>
      </c>
      <c r="X13" s="99">
        <f>VLOOKUP($A13,sort!$B$8:$AI$73,26,FALSE)</f>
        <v>41</v>
      </c>
      <c r="Y13" s="2"/>
      <c r="Z13" s="94">
        <f>VLOOKUP($A13,sort!$B$8:$AI$73,31,FALSE)</f>
        <v>9.0000008999999999</v>
      </c>
      <c r="AA13" s="86">
        <f>VLOOKUP($A13,sort!$B$8:$AI$17,34,FALSE)</f>
        <v>15.0000009</v>
      </c>
    </row>
    <row r="14" spans="1:31" ht="17.25">
      <c r="A14" s="97">
        <v>7</v>
      </c>
      <c r="B14" s="100">
        <f>VLOOKUP($A14,sort!$B$8:$AI$73,3,FALSE)</f>
        <v>7</v>
      </c>
      <c r="C14" s="85" t="str">
        <f>VLOOKUP($A14,sort!$B$8:$AI$73,5,FALSE)</f>
        <v>Blaž &amp; Breda T.</v>
      </c>
      <c r="D14" s="135">
        <f>VLOOKUP($A14,sort!$B$8:$AI$73,6,FALSE)</f>
        <v>11.5</v>
      </c>
      <c r="E14" s="88">
        <f>VLOOKUP($A14,sort!$B$8:$AI$73,7,FALSE)</f>
        <v>11.5</v>
      </c>
      <c r="F14" s="1">
        <f>VLOOKUP($A14,sort!$B$8:$AI$73,8,FALSE)</f>
        <v>6</v>
      </c>
      <c r="G14" s="1">
        <f>VLOOKUP($A14,sort!$B$8:$AI$73,9,FALSE)</f>
        <v>4</v>
      </c>
      <c r="H14" s="1">
        <f>VLOOKUP($A14,sort!$B$8:$AI$73,10,FALSE)</f>
        <v>4</v>
      </c>
      <c r="I14" s="1">
        <f>VLOOKUP($A14,sort!$B$8:$AI$73,11,FALSE)</f>
        <v>5</v>
      </c>
      <c r="J14" s="1">
        <f>VLOOKUP($A14,sort!$B$8:$AI$73,12,FALSE)</f>
        <v>5</v>
      </c>
      <c r="K14" s="1">
        <f>VLOOKUP($A14,sort!$B$8:$AI$73,13,FALSE)</f>
        <v>6</v>
      </c>
      <c r="L14" s="1">
        <f>VLOOKUP($A14,sort!$B$8:$AI$73,14,FALSE)</f>
        <v>4</v>
      </c>
      <c r="M14" s="1">
        <f>VLOOKUP($A14,sort!$B$8:$AI$73,15,FALSE)</f>
        <v>6</v>
      </c>
      <c r="N14" s="1">
        <f>VLOOKUP($A14,sort!$B$8:$AI$73,16,FALSE)</f>
        <v>3</v>
      </c>
      <c r="O14" s="1" t="str">
        <f>VLOOKUP($A14,sort!$B$8:$AI$73,17,FALSE)</f>
        <v>x</v>
      </c>
      <c r="P14" s="1" t="str">
        <f>VLOOKUP($A14,sort!$B$8:$AI$73,18,FALSE)</f>
        <v>x</v>
      </c>
      <c r="Q14" s="1" t="str">
        <f>VLOOKUP($A14,sort!$B$8:$AI$73,19,FALSE)</f>
        <v>x</v>
      </c>
      <c r="R14" s="1" t="str">
        <f>VLOOKUP($A14,sort!$B$8:$AI$73,20,FALSE)</f>
        <v>x</v>
      </c>
      <c r="S14" s="1" t="str">
        <f>VLOOKUP($A14,sort!$B$8:$AI$73,21,FALSE)</f>
        <v>x</v>
      </c>
      <c r="T14" s="1" t="str">
        <f>VLOOKUP($A14,sort!$B$8:$AI$73,22,FALSE)</f>
        <v>x</v>
      </c>
      <c r="U14" s="1" t="str">
        <f>VLOOKUP($A14,sort!$B$8:$AI$73,23,FALSE)</f>
        <v>x</v>
      </c>
      <c r="V14" s="1" t="str">
        <f>VLOOKUP($A14,sort!$B$8:$AI$73,24,FALSE)</f>
        <v>x</v>
      </c>
      <c r="W14" s="1" t="str">
        <f>VLOOKUP($A14,sort!$B$8:$AI$73,25,FALSE)</f>
        <v>x</v>
      </c>
      <c r="X14" s="99">
        <f>VLOOKUP($A14,sort!$B$8:$AI$73,26,FALSE)</f>
        <v>43</v>
      </c>
      <c r="Y14" s="2"/>
      <c r="Z14" s="94">
        <f>VLOOKUP($A14,sort!$B$8:$AI$73,31,FALSE)</f>
        <v>7.0000014999999998</v>
      </c>
      <c r="AA14" s="86">
        <f>VLOOKUP($A14,sort!$B$8:$AI$17,34,FALSE)</f>
        <v>18.0000015</v>
      </c>
    </row>
    <row r="15" spans="1:31" ht="17.25">
      <c r="A15" s="97">
        <v>8</v>
      </c>
      <c r="B15" s="100">
        <f>VLOOKUP($A15,sort!$B$8:$AI$73,3,FALSE)</f>
        <v>7</v>
      </c>
      <c r="C15" s="85" t="str">
        <f>VLOOKUP($A15,sort!$B$8:$AI$73,5,FALSE)</f>
        <v>Bojan Z. &amp; Cvetka</v>
      </c>
      <c r="D15" s="135">
        <f>VLOOKUP($A15,sort!$B$8:$AI$73,6,FALSE)</f>
        <v>9.1999999999999993</v>
      </c>
      <c r="E15" s="88">
        <f>VLOOKUP($A15,sort!$B$8:$AI$73,7,FALSE)</f>
        <v>9.1999999999999993</v>
      </c>
      <c r="F15" s="1">
        <f>VLOOKUP($A15,sort!$B$8:$AI$73,8,FALSE)</f>
        <v>5</v>
      </c>
      <c r="G15" s="1">
        <f>VLOOKUP($A15,sort!$B$8:$AI$73,9,FALSE)</f>
        <v>5</v>
      </c>
      <c r="H15" s="1">
        <f>VLOOKUP($A15,sort!$B$8:$AI$73,10,FALSE)</f>
        <v>6</v>
      </c>
      <c r="I15" s="1">
        <f>VLOOKUP($A15,sort!$B$8:$AI$73,11,FALSE)</f>
        <v>5</v>
      </c>
      <c r="J15" s="1">
        <f>VLOOKUP($A15,sort!$B$8:$AI$73,12,FALSE)</f>
        <v>5</v>
      </c>
      <c r="K15" s="1">
        <f>VLOOKUP($A15,sort!$B$8:$AI$73,13,FALSE)</f>
        <v>4</v>
      </c>
      <c r="L15" s="1">
        <f>VLOOKUP($A15,sort!$B$8:$AI$73,14,FALSE)</f>
        <v>5</v>
      </c>
      <c r="M15" s="1">
        <f>VLOOKUP($A15,sort!$B$8:$AI$73,15,FALSE)</f>
        <v>5</v>
      </c>
      <c r="N15" s="1">
        <f>VLOOKUP($A15,sort!$B$8:$AI$73,16,FALSE)</f>
        <v>4</v>
      </c>
      <c r="O15" s="1" t="str">
        <f>VLOOKUP($A15,sort!$B$8:$AI$73,17,FALSE)</f>
        <v>x</v>
      </c>
      <c r="P15" s="1" t="str">
        <f>VLOOKUP($A15,sort!$B$8:$AI$73,18,FALSE)</f>
        <v>x</v>
      </c>
      <c r="Q15" s="1" t="str">
        <f>VLOOKUP($A15,sort!$B$8:$AI$73,19,FALSE)</f>
        <v>x</v>
      </c>
      <c r="R15" s="1" t="str">
        <f>VLOOKUP($A15,sort!$B$8:$AI$73,20,FALSE)</f>
        <v>x</v>
      </c>
      <c r="S15" s="1" t="str">
        <f>VLOOKUP($A15,sort!$B$8:$AI$73,21,FALSE)</f>
        <v>x</v>
      </c>
      <c r="T15" s="1" t="str">
        <f>VLOOKUP($A15,sort!$B$8:$AI$73,22,FALSE)</f>
        <v>x</v>
      </c>
      <c r="U15" s="1" t="str">
        <f>VLOOKUP($A15,sort!$B$8:$AI$73,23,FALSE)</f>
        <v>x</v>
      </c>
      <c r="V15" s="1" t="str">
        <f>VLOOKUP($A15,sort!$B$8:$AI$73,24,FALSE)</f>
        <v>x</v>
      </c>
      <c r="W15" s="1" t="str">
        <f>VLOOKUP($A15,sort!$B$8:$AI$73,25,FALSE)</f>
        <v>x</v>
      </c>
      <c r="X15" s="99">
        <f>VLOOKUP($A15,sort!$B$8:$AI$73,26,FALSE)</f>
        <v>44</v>
      </c>
      <c r="Y15" s="2"/>
      <c r="Z15" s="94">
        <f>VLOOKUP($A15,sort!$B$8:$AI$73,31,FALSE)</f>
        <v>7.0000013000000001</v>
      </c>
      <c r="AA15" s="86">
        <f>VLOOKUP($A15,sort!$B$8:$AI$17,34,FALSE)</f>
        <v>13.000001299999999</v>
      </c>
    </row>
    <row r="16" spans="1:31" ht="17.25">
      <c r="A16" s="97">
        <v>9</v>
      </c>
      <c r="B16" s="100">
        <f>VLOOKUP($A16,sort!$B$8:$AI$73,3,FALSE)</f>
        <v>7</v>
      </c>
      <c r="C16" s="85" t="str">
        <f>VLOOKUP($A16,sort!$B$8:$AI$73,5,FALSE)</f>
        <v>Andreja &amp; Braco</v>
      </c>
      <c r="D16" s="135">
        <f>VLOOKUP($A16,sort!$B$8:$AI$73,6,FALSE)</f>
        <v>9</v>
      </c>
      <c r="E16" s="88">
        <f>VLOOKUP($A16,sort!$B$8:$AI$73,7,FALSE)</f>
        <v>9</v>
      </c>
      <c r="F16" s="1">
        <f>VLOOKUP($A16,sort!$B$8:$AI$73,8,FALSE)</f>
        <v>4</v>
      </c>
      <c r="G16" s="1">
        <f>VLOOKUP($A16,sort!$B$8:$AI$73,9,FALSE)</f>
        <v>6</v>
      </c>
      <c r="H16" s="1">
        <f>VLOOKUP($A16,sort!$B$8:$AI$73,10,FALSE)</f>
        <v>5</v>
      </c>
      <c r="I16" s="1">
        <f>VLOOKUP($A16,sort!$B$8:$AI$73,11,FALSE)</f>
        <v>6</v>
      </c>
      <c r="J16" s="1">
        <f>VLOOKUP($A16,sort!$B$8:$AI$73,12,FALSE)</f>
        <v>5</v>
      </c>
      <c r="K16" s="1">
        <f>VLOOKUP($A16,sort!$B$8:$AI$73,13,FALSE)</f>
        <v>5</v>
      </c>
      <c r="L16" s="1">
        <f>VLOOKUP($A16,sort!$B$8:$AI$73,14,FALSE)</f>
        <v>5</v>
      </c>
      <c r="M16" s="1">
        <f>VLOOKUP($A16,sort!$B$8:$AI$73,15,FALSE)</f>
        <v>4</v>
      </c>
      <c r="N16" s="1">
        <f>VLOOKUP($A16,sort!$B$8:$AI$73,16,FALSE)</f>
        <v>4</v>
      </c>
      <c r="O16" s="1" t="str">
        <f>VLOOKUP($A16,sort!$B$8:$AI$73,17,FALSE)</f>
        <v>x</v>
      </c>
      <c r="P16" s="1" t="str">
        <f>VLOOKUP($A16,sort!$B$8:$AI$73,18,FALSE)</f>
        <v>x</v>
      </c>
      <c r="Q16" s="1" t="str">
        <f>VLOOKUP($A16,sort!$B$8:$AI$73,19,FALSE)</f>
        <v>x</v>
      </c>
      <c r="R16" s="1" t="str">
        <f>VLOOKUP($A16,sort!$B$8:$AI$73,20,FALSE)</f>
        <v>x</v>
      </c>
      <c r="S16" s="1" t="str">
        <f>VLOOKUP($A16,sort!$B$8:$AI$73,21,FALSE)</f>
        <v>x</v>
      </c>
      <c r="T16" s="1" t="str">
        <f>VLOOKUP($A16,sort!$B$8:$AI$73,22,FALSE)</f>
        <v>x</v>
      </c>
      <c r="U16" s="1" t="str">
        <f>VLOOKUP($A16,sort!$B$8:$AI$73,23,FALSE)</f>
        <v>x</v>
      </c>
      <c r="V16" s="1" t="str">
        <f>VLOOKUP($A16,sort!$B$8:$AI$73,24,FALSE)</f>
        <v>x</v>
      </c>
      <c r="W16" s="1" t="str">
        <f>VLOOKUP($A16,sort!$B$8:$AI$73,25,FALSE)</f>
        <v>x</v>
      </c>
      <c r="X16" s="99">
        <f>VLOOKUP($A16,sort!$B$8:$AI$73,26,FALSE)</f>
        <v>44</v>
      </c>
      <c r="Y16" s="2"/>
      <c r="Z16" s="94">
        <f>VLOOKUP($A16,sort!$B$8:$AI$73,31,FALSE)</f>
        <v>7.0000011000000004</v>
      </c>
      <c r="AA16" s="86">
        <f>VLOOKUP($A16,sort!$B$8:$AI$17,34,FALSE)</f>
        <v>13.0000011</v>
      </c>
    </row>
    <row r="17" spans="1:27" ht="17.25">
      <c r="A17" s="97">
        <v>10</v>
      </c>
      <c r="B17" s="100">
        <f>VLOOKUP($A17,sort!$B$8:$AI$73,3,FALSE)</f>
        <v>7</v>
      </c>
      <c r="C17" s="85" t="str">
        <f>VLOOKUP($A17,sort!$B$8:$AI$73,5,FALSE)</f>
        <v>Tomaž B. &amp; Majda</v>
      </c>
      <c r="D17" s="135">
        <f>VLOOKUP($A17,sort!$B$8:$AI$73,6,FALSE)</f>
        <v>10.9</v>
      </c>
      <c r="E17" s="88">
        <f>VLOOKUP($A17,sort!$B$8:$AI$73,7,FALSE)</f>
        <v>10.9</v>
      </c>
      <c r="F17" s="1">
        <f>VLOOKUP($A17,sort!$B$8:$AI$73,8,FALSE)</f>
        <v>7</v>
      </c>
      <c r="G17" s="1">
        <f>VLOOKUP($A17,sort!$B$8:$AI$73,9,FALSE)</f>
        <v>5</v>
      </c>
      <c r="H17" s="1">
        <f>VLOOKUP($A17,sort!$B$8:$AI$73,10,FALSE)</f>
        <v>6</v>
      </c>
      <c r="I17" s="1">
        <f>VLOOKUP($A17,sort!$B$8:$AI$73,11,FALSE)</f>
        <v>4</v>
      </c>
      <c r="J17" s="1">
        <f>VLOOKUP($A17,sort!$B$8:$AI$73,12,FALSE)</f>
        <v>5</v>
      </c>
      <c r="K17" s="1">
        <f>VLOOKUP($A17,sort!$B$8:$AI$73,13,FALSE)</f>
        <v>6</v>
      </c>
      <c r="L17" s="1">
        <f>VLOOKUP($A17,sort!$B$8:$AI$73,14,FALSE)</f>
        <v>4</v>
      </c>
      <c r="M17" s="1">
        <f>VLOOKUP($A17,sort!$B$8:$AI$73,15,FALSE)</f>
        <v>4</v>
      </c>
      <c r="N17" s="1">
        <f>VLOOKUP($A17,sort!$B$8:$AI$73,16,FALSE)</f>
        <v>4</v>
      </c>
      <c r="O17" s="1" t="str">
        <f>VLOOKUP($A17,sort!$B$8:$AI$73,17,FALSE)</f>
        <v>x</v>
      </c>
      <c r="P17" s="1" t="str">
        <f>VLOOKUP($A17,sort!$B$8:$AI$73,18,FALSE)</f>
        <v>x</v>
      </c>
      <c r="Q17" s="1" t="str">
        <f>VLOOKUP($A17,sort!$B$8:$AI$73,19,FALSE)</f>
        <v>x</v>
      </c>
      <c r="R17" s="1" t="str">
        <f>VLOOKUP($A17,sort!$B$8:$AI$73,20,FALSE)</f>
        <v>x</v>
      </c>
      <c r="S17" s="1" t="str">
        <f>VLOOKUP($A17,sort!$B$8:$AI$73,21,FALSE)</f>
        <v>x</v>
      </c>
      <c r="T17" s="1" t="str">
        <f>VLOOKUP($A17,sort!$B$8:$AI$73,22,FALSE)</f>
        <v>x</v>
      </c>
      <c r="U17" s="1" t="str">
        <f>VLOOKUP($A17,sort!$B$8:$AI$73,23,FALSE)</f>
        <v>x</v>
      </c>
      <c r="V17" s="1" t="str">
        <f>VLOOKUP($A17,sort!$B$8:$AI$73,24,FALSE)</f>
        <v>x</v>
      </c>
      <c r="W17" s="1" t="str">
        <f>VLOOKUP($A17,sort!$B$8:$AI$73,25,FALSE)</f>
        <v>x</v>
      </c>
      <c r="X17" s="99">
        <f>VLOOKUP($A17,sort!$B$8:$AI$73,26,FALSE)</f>
        <v>45</v>
      </c>
      <c r="Y17" s="2"/>
      <c r="Z17" s="94">
        <f>VLOOKUP($A17,sort!$B$8:$AI$73,31,FALSE)</f>
        <v>7.0000010000000001</v>
      </c>
      <c r="AA17" s="86">
        <f>VLOOKUP($A17,sort!$B$8:$AI$17,34,FALSE)</f>
        <v>12.000000999999999</v>
      </c>
    </row>
    <row r="18" spans="1:27" ht="17.25">
      <c r="A18" s="97">
        <v>11</v>
      </c>
      <c r="B18" s="100">
        <f>VLOOKUP($A18,sort!$B$8:$AI$73,3,FALSE)</f>
        <v>11</v>
      </c>
      <c r="C18" s="85" t="str">
        <f>VLOOKUP($A18,sort!$B$8:$AI$73,5,FALSE)</f>
        <v>Niko &amp; Sonja</v>
      </c>
      <c r="D18" s="135">
        <f>VLOOKUP($A18,sort!$B$8:$AI$73,6,FALSE)</f>
        <v>10.199999999999999</v>
      </c>
      <c r="E18" s="88">
        <f>VLOOKUP($A18,sort!$B$8:$AI$73,7,FALSE)</f>
        <v>10.199999999999999</v>
      </c>
      <c r="F18" s="1">
        <f>VLOOKUP($A18,sort!$B$8:$AI$73,8,FALSE)</f>
        <v>7</v>
      </c>
      <c r="G18" s="1">
        <f>VLOOKUP($A18,sort!$B$8:$AI$73,9,FALSE)</f>
        <v>5</v>
      </c>
      <c r="H18" s="1">
        <f>VLOOKUP($A18,sort!$B$8:$AI$73,10,FALSE)</f>
        <v>6</v>
      </c>
      <c r="I18" s="1">
        <f>VLOOKUP($A18,sort!$B$8:$AI$73,11,FALSE)</f>
        <v>4</v>
      </c>
      <c r="J18" s="1">
        <f>VLOOKUP($A18,sort!$B$8:$AI$73,12,FALSE)</f>
        <v>4</v>
      </c>
      <c r="K18" s="1">
        <f>VLOOKUP($A18,sort!$B$8:$AI$73,13,FALSE)</f>
        <v>8</v>
      </c>
      <c r="L18" s="1">
        <f>VLOOKUP($A18,sort!$B$8:$AI$73,14,FALSE)</f>
        <v>3</v>
      </c>
      <c r="M18" s="1">
        <f>VLOOKUP($A18,sort!$B$8:$AI$73,15,FALSE)</f>
        <v>8</v>
      </c>
      <c r="N18" s="1">
        <f>VLOOKUP($A18,sort!$B$8:$AI$73,16,FALSE)</f>
        <v>5</v>
      </c>
      <c r="O18" s="1" t="str">
        <f>VLOOKUP($A18,sort!$B$8:$AI$73,17,FALSE)</f>
        <v>x</v>
      </c>
      <c r="P18" s="1" t="str">
        <f>VLOOKUP($A18,sort!$B$8:$AI$73,18,FALSE)</f>
        <v>x</v>
      </c>
      <c r="Q18" s="1" t="str">
        <f>VLOOKUP($A18,sort!$B$8:$AI$73,19,FALSE)</f>
        <v>x</v>
      </c>
      <c r="R18" s="1" t="str">
        <f>VLOOKUP($A18,sort!$B$8:$AI$73,20,FALSE)</f>
        <v>x</v>
      </c>
      <c r="S18" s="1" t="str">
        <f>VLOOKUP($A18,sort!$B$8:$AI$73,21,FALSE)</f>
        <v>x</v>
      </c>
      <c r="T18" s="1" t="str">
        <f>VLOOKUP($A18,sort!$B$8:$AI$73,22,FALSE)</f>
        <v>x</v>
      </c>
      <c r="U18" s="1" t="str">
        <f>VLOOKUP($A18,sort!$B$8:$AI$73,23,FALSE)</f>
        <v>x</v>
      </c>
      <c r="V18" s="1" t="str">
        <f>VLOOKUP($A18,sort!$B$8:$AI$73,24,FALSE)</f>
        <v>x</v>
      </c>
      <c r="W18" s="1" t="str">
        <f>VLOOKUP($A18,sort!$B$8:$AI$73,25,FALSE)</f>
        <v>x</v>
      </c>
      <c r="X18" s="99">
        <f>VLOOKUP($A18,sort!$B$8:$AI$73,26,FALSE)</f>
        <v>50</v>
      </c>
      <c r="Y18" s="2"/>
      <c r="Z18" s="94">
        <f>VLOOKUP($A18,sort!$B$8:$AI$73,31,FALSE)</f>
        <v>6.0000017999999997</v>
      </c>
      <c r="AA18" s="87">
        <f>'preračuni STB'!V88</f>
        <v>6</v>
      </c>
    </row>
    <row r="19" spans="1:27" ht="17.25">
      <c r="A19" s="97">
        <v>12</v>
      </c>
      <c r="B19" s="100">
        <f>VLOOKUP($A19,sort!$B$8:$AI$73,3,FALSE)</f>
        <v>12</v>
      </c>
      <c r="C19" s="85" t="str">
        <f>VLOOKUP($A19,sort!$B$8:$AI$73,5,FALSE)</f>
        <v>Marina &amp; Iztok</v>
      </c>
      <c r="D19" s="135">
        <f>VLOOKUP($A19,sort!$B$8:$AI$73,6,FALSE)</f>
        <v>16.7</v>
      </c>
      <c r="E19" s="88">
        <f>VLOOKUP($A19,sort!$B$8:$AI$73,7,FALSE)</f>
        <v>16.7</v>
      </c>
      <c r="F19" s="1">
        <f>VLOOKUP($A19,sort!$B$8:$AI$73,8,FALSE)</f>
        <v>5</v>
      </c>
      <c r="G19" s="1">
        <f>VLOOKUP($A19,sort!$B$8:$AI$73,9,FALSE)</f>
        <v>4</v>
      </c>
      <c r="H19" s="1">
        <f>VLOOKUP($A19,sort!$B$8:$AI$73,10,FALSE)</f>
        <v>7</v>
      </c>
      <c r="I19" s="1">
        <f>VLOOKUP($A19,sort!$B$8:$AI$73,11,FALSE)</f>
        <v>6</v>
      </c>
      <c r="J19" s="1">
        <f>VLOOKUP($A19,sort!$B$8:$AI$73,12,FALSE)</f>
        <v>7</v>
      </c>
      <c r="K19" s="1">
        <f>VLOOKUP($A19,sort!$B$8:$AI$73,13,FALSE)</f>
        <v>5</v>
      </c>
      <c r="L19" s="1">
        <f>VLOOKUP($A19,sort!$B$8:$AI$73,14,FALSE)</f>
        <v>4</v>
      </c>
      <c r="M19" s="1">
        <f>VLOOKUP($A19,sort!$B$8:$AI$73,15,FALSE)</f>
        <v>6</v>
      </c>
      <c r="N19" s="1">
        <f>VLOOKUP($A19,sort!$B$8:$AI$73,16,FALSE)</f>
        <v>4</v>
      </c>
      <c r="O19" s="1" t="str">
        <f>VLOOKUP($A19,sort!$B$8:$AI$73,17,FALSE)</f>
        <v>x</v>
      </c>
      <c r="P19" s="1" t="str">
        <f>VLOOKUP($A19,sort!$B$8:$AI$73,18,FALSE)</f>
        <v>x</v>
      </c>
      <c r="Q19" s="1" t="str">
        <f>VLOOKUP($A19,sort!$B$8:$AI$73,19,FALSE)</f>
        <v>x</v>
      </c>
      <c r="R19" s="1" t="str">
        <f>VLOOKUP($A19,sort!$B$8:$AI$73,20,FALSE)</f>
        <v>x</v>
      </c>
      <c r="S19" s="1" t="str">
        <f>VLOOKUP($A19,sort!$B$8:$AI$73,21,FALSE)</f>
        <v>x</v>
      </c>
      <c r="T19" s="1" t="str">
        <f>VLOOKUP($A19,sort!$B$8:$AI$73,22,FALSE)</f>
        <v>x</v>
      </c>
      <c r="U19" s="1" t="str">
        <f>VLOOKUP($A19,sort!$B$8:$AI$73,23,FALSE)</f>
        <v>x</v>
      </c>
      <c r="V19" s="1" t="str">
        <f>VLOOKUP($A19,sort!$B$8:$AI$73,24,FALSE)</f>
        <v>x</v>
      </c>
      <c r="W19" s="1" t="str">
        <f>VLOOKUP($A19,sort!$B$8:$AI$73,25,FALSE)</f>
        <v>x</v>
      </c>
      <c r="X19" s="99">
        <f>VLOOKUP($A19,sort!$B$8:$AI$73,26,FALSE)</f>
        <v>48</v>
      </c>
      <c r="Y19" s="2"/>
      <c r="Z19" s="94">
        <f>VLOOKUP($A19,sort!$B$8:$AI$73,31,FALSE)</f>
        <v>5.0000022</v>
      </c>
      <c r="AA19" s="87">
        <f>'preračuni STB'!V96</f>
        <v>5</v>
      </c>
    </row>
    <row r="20" spans="1:27" ht="17.25">
      <c r="A20" s="97">
        <v>13</v>
      </c>
      <c r="B20" s="100">
        <f>VLOOKUP($A20,sort!$B$8:$AI$73,3,FALSE)</f>
        <v>12</v>
      </c>
      <c r="C20" s="85" t="str">
        <f>VLOOKUP($A20,sort!$B$8:$AI$73,5,FALSE)</f>
        <v>Sašo &amp; Sasšo</v>
      </c>
      <c r="D20" s="135">
        <f>VLOOKUP($A20,sort!$B$8:$AI$73,6,FALSE)</f>
        <v>9.5</v>
      </c>
      <c r="E20" s="88">
        <f>VLOOKUP($A20,sort!$B$8:$AI$73,7,FALSE)</f>
        <v>9.5</v>
      </c>
      <c r="F20" s="1">
        <f>VLOOKUP($A20,sort!$B$8:$AI$73,8,FALSE)</f>
        <v>6</v>
      </c>
      <c r="G20" s="1">
        <f>VLOOKUP($A20,sort!$B$8:$AI$73,9,FALSE)</f>
        <v>4</v>
      </c>
      <c r="H20" s="1">
        <f>VLOOKUP($A20,sort!$B$8:$AI$73,10,FALSE)</f>
        <v>5</v>
      </c>
      <c r="I20" s="1">
        <f>VLOOKUP($A20,sort!$B$8:$AI$73,11,FALSE)</f>
        <v>5</v>
      </c>
      <c r="J20" s="1">
        <f>VLOOKUP($A20,sort!$B$8:$AI$73,12,FALSE)</f>
        <v>5</v>
      </c>
      <c r="K20" s="1">
        <f>VLOOKUP($A20,sort!$B$8:$AI$73,13,FALSE)</f>
        <v>5</v>
      </c>
      <c r="L20" s="1">
        <f>VLOOKUP($A20,sort!$B$8:$AI$73,14,FALSE)</f>
        <v>4</v>
      </c>
      <c r="M20" s="1">
        <f>VLOOKUP($A20,sort!$B$8:$AI$73,15,FALSE)</f>
        <v>6</v>
      </c>
      <c r="N20" s="1">
        <f>VLOOKUP($A20,sort!$B$8:$AI$73,16,FALSE)</f>
        <v>5</v>
      </c>
      <c r="O20" s="1" t="str">
        <f>VLOOKUP($A20,sort!$B$8:$AI$73,17,FALSE)</f>
        <v>x</v>
      </c>
      <c r="P20" s="1" t="str">
        <f>VLOOKUP($A20,sort!$B$8:$AI$73,18,FALSE)</f>
        <v>x</v>
      </c>
      <c r="Q20" s="1" t="str">
        <f>VLOOKUP($A20,sort!$B$8:$AI$73,19,FALSE)</f>
        <v>x</v>
      </c>
      <c r="R20" s="1" t="str">
        <f>VLOOKUP($A20,sort!$B$8:$AI$73,20,FALSE)</f>
        <v>x</v>
      </c>
      <c r="S20" s="1" t="str">
        <f>VLOOKUP($A20,sort!$B$8:$AI$73,21,FALSE)</f>
        <v>x</v>
      </c>
      <c r="T20" s="1" t="str">
        <f>VLOOKUP($A20,sort!$B$8:$AI$73,22,FALSE)</f>
        <v>x</v>
      </c>
      <c r="U20" s="1" t="str">
        <f>VLOOKUP($A20,sort!$B$8:$AI$73,23,FALSE)</f>
        <v>x</v>
      </c>
      <c r="V20" s="1" t="str">
        <f>VLOOKUP($A20,sort!$B$8:$AI$73,24,FALSE)</f>
        <v>x</v>
      </c>
      <c r="W20" s="1" t="str">
        <f>VLOOKUP($A20,sort!$B$8:$AI$73,25,FALSE)</f>
        <v>x</v>
      </c>
      <c r="X20" s="99">
        <f>VLOOKUP($A20,sort!$B$8:$AI$73,26,FALSE)</f>
        <v>45</v>
      </c>
      <c r="Y20" s="2"/>
      <c r="Z20" s="94">
        <f>VLOOKUP($A20,sort!$B$8:$AI$73,31,FALSE)</f>
        <v>5.0000020000000003</v>
      </c>
      <c r="AA20" s="87">
        <f>'preračuni STB'!V104</f>
        <v>5</v>
      </c>
    </row>
    <row r="21" spans="1:27" ht="17.25">
      <c r="A21" s="97">
        <v>14</v>
      </c>
      <c r="B21" s="100">
        <f>VLOOKUP($A21,sort!$B$8:$AI$73,3,FALSE)</f>
        <v>12</v>
      </c>
      <c r="C21" s="85" t="str">
        <f>VLOOKUP($A21,sort!$B$8:$AI$73,5,FALSE)</f>
        <v>Cena &amp; Irena</v>
      </c>
      <c r="D21" s="135">
        <f>VLOOKUP($A21,sort!$B$8:$AI$73,6,FALSE)</f>
        <v>10.4</v>
      </c>
      <c r="E21" s="88">
        <f>VLOOKUP($A21,sort!$B$8:$AI$73,7,FALSE)</f>
        <v>10.4</v>
      </c>
      <c r="F21" s="1">
        <f>VLOOKUP($A21,sort!$B$8:$AI$73,8,FALSE)</f>
        <v>6</v>
      </c>
      <c r="G21" s="1">
        <f>VLOOKUP($A21,sort!$B$8:$AI$73,9,FALSE)</f>
        <v>6</v>
      </c>
      <c r="H21" s="1">
        <f>VLOOKUP($A21,sort!$B$8:$AI$73,10,FALSE)</f>
        <v>4</v>
      </c>
      <c r="I21" s="1">
        <f>VLOOKUP($A21,sort!$B$8:$AI$73,11,FALSE)</f>
        <v>4</v>
      </c>
      <c r="J21" s="1">
        <f>VLOOKUP($A21,sort!$B$8:$AI$73,12,FALSE)</f>
        <v>7</v>
      </c>
      <c r="K21" s="1">
        <f>VLOOKUP($A21,sort!$B$8:$AI$73,13,FALSE)</f>
        <v>6</v>
      </c>
      <c r="L21" s="1">
        <f>VLOOKUP($A21,sort!$B$8:$AI$73,14,FALSE)</f>
        <v>5</v>
      </c>
      <c r="M21" s="1">
        <f>VLOOKUP($A21,sort!$B$8:$AI$73,15,FALSE)</f>
        <v>4</v>
      </c>
      <c r="N21" s="1">
        <f>VLOOKUP($A21,sort!$B$8:$AI$73,16,FALSE)</f>
        <v>6</v>
      </c>
      <c r="O21" s="1" t="str">
        <f>VLOOKUP($A21,sort!$B$8:$AI$73,17,FALSE)</f>
        <v>x</v>
      </c>
      <c r="P21" s="1" t="str">
        <f>VLOOKUP($A21,sort!$B$8:$AI$73,18,FALSE)</f>
        <v>x</v>
      </c>
      <c r="Q21" s="1" t="str">
        <f>VLOOKUP($A21,sort!$B$8:$AI$73,19,FALSE)</f>
        <v>x</v>
      </c>
      <c r="R21" s="1" t="str">
        <f>VLOOKUP($A21,sort!$B$8:$AI$73,20,FALSE)</f>
        <v>x</v>
      </c>
      <c r="S21" s="1" t="str">
        <f>VLOOKUP($A21,sort!$B$8:$AI$73,21,FALSE)</f>
        <v>x</v>
      </c>
      <c r="T21" s="1" t="str">
        <f>VLOOKUP($A21,sort!$B$8:$AI$73,22,FALSE)</f>
        <v>x</v>
      </c>
      <c r="U21" s="1" t="str">
        <f>VLOOKUP($A21,sort!$B$8:$AI$73,23,FALSE)</f>
        <v>x</v>
      </c>
      <c r="V21" s="1" t="str">
        <f>VLOOKUP($A21,sort!$B$8:$AI$73,24,FALSE)</f>
        <v>x</v>
      </c>
      <c r="W21" s="1" t="str">
        <f>VLOOKUP($A21,sort!$B$8:$AI$73,25,FALSE)</f>
        <v>x</v>
      </c>
      <c r="X21" s="99">
        <f>VLOOKUP($A21,sort!$B$8:$AI$73,26,FALSE)</f>
        <v>48</v>
      </c>
      <c r="Y21" s="2"/>
      <c r="Z21" s="94">
        <f>VLOOKUP($A21,sort!$B$8:$AI$73,31,FALSE)</f>
        <v>5.0000019</v>
      </c>
      <c r="AA21" s="87">
        <f>'preračuni STB'!V112</f>
        <v>10</v>
      </c>
    </row>
    <row r="22" spans="1:27" ht="17.25">
      <c r="A22" s="97">
        <v>15</v>
      </c>
      <c r="B22" s="100">
        <f>VLOOKUP($A22,sort!$B$8:$AI$73,3,FALSE)</f>
        <v>12</v>
      </c>
      <c r="C22" s="85" t="str">
        <f>VLOOKUP($A22,sort!$B$8:$AI$73,5,FALSE)</f>
        <v>Milojka &amp; Bojan L.</v>
      </c>
      <c r="D22" s="135">
        <f>VLOOKUP($A22,sort!$B$8:$AI$73,6,FALSE)</f>
        <v>11.1</v>
      </c>
      <c r="E22" s="88">
        <f>VLOOKUP($A22,sort!$B$8:$AI$73,7,FALSE)</f>
        <v>11.1</v>
      </c>
      <c r="F22" s="1">
        <f>VLOOKUP($A22,sort!$B$8:$AI$73,8,FALSE)</f>
        <v>6</v>
      </c>
      <c r="G22" s="1">
        <f>VLOOKUP($A22,sort!$B$8:$AI$73,9,FALSE)</f>
        <v>4</v>
      </c>
      <c r="H22" s="1">
        <f>VLOOKUP($A22,sort!$B$8:$AI$73,10,FALSE)</f>
        <v>5</v>
      </c>
      <c r="I22" s="1">
        <f>VLOOKUP($A22,sort!$B$8:$AI$73,11,FALSE)</f>
        <v>5</v>
      </c>
      <c r="J22" s="1">
        <f>VLOOKUP($A22,sort!$B$8:$AI$73,12,FALSE)</f>
        <v>6</v>
      </c>
      <c r="K22" s="1">
        <f>VLOOKUP($A22,sort!$B$8:$AI$73,13,FALSE)</f>
        <v>5</v>
      </c>
      <c r="L22" s="1">
        <f>VLOOKUP($A22,sort!$B$8:$AI$73,14,FALSE)</f>
        <v>4</v>
      </c>
      <c r="M22" s="1">
        <f>VLOOKUP($A22,sort!$B$8:$AI$73,15,FALSE)</f>
        <v>7</v>
      </c>
      <c r="N22" s="1">
        <f>VLOOKUP($A22,sort!$B$8:$AI$73,16,FALSE)</f>
        <v>4</v>
      </c>
      <c r="O22" s="1" t="str">
        <f>VLOOKUP($A22,sort!$B$8:$AI$73,17,FALSE)</f>
        <v>x</v>
      </c>
      <c r="P22" s="1" t="str">
        <f>VLOOKUP($A22,sort!$B$8:$AI$73,18,FALSE)</f>
        <v>x</v>
      </c>
      <c r="Q22" s="1" t="str">
        <f>VLOOKUP($A22,sort!$B$8:$AI$73,19,FALSE)</f>
        <v>x</v>
      </c>
      <c r="R22" s="1" t="str">
        <f>VLOOKUP($A22,sort!$B$8:$AI$73,20,FALSE)</f>
        <v>x</v>
      </c>
      <c r="S22" s="1" t="str">
        <f>VLOOKUP($A22,sort!$B$8:$AI$73,21,FALSE)</f>
        <v>x</v>
      </c>
      <c r="T22" s="1" t="str">
        <f>VLOOKUP($A22,sort!$B$8:$AI$73,22,FALSE)</f>
        <v>x</v>
      </c>
      <c r="U22" s="1" t="str">
        <f>VLOOKUP($A22,sort!$B$8:$AI$73,23,FALSE)</f>
        <v>x</v>
      </c>
      <c r="V22" s="1" t="str">
        <f>VLOOKUP($A22,sort!$B$8:$AI$73,24,FALSE)</f>
        <v>x</v>
      </c>
      <c r="W22" s="1" t="str">
        <f>VLOOKUP($A22,sort!$B$8:$AI$73,25,FALSE)</f>
        <v>x</v>
      </c>
      <c r="X22" s="99">
        <f>VLOOKUP($A22,sort!$B$8:$AI$73,26,FALSE)</f>
        <v>46</v>
      </c>
      <c r="Y22" s="2"/>
      <c r="Z22" s="94">
        <f>VLOOKUP($A22,sort!$B$8:$AI$73,31,FALSE)</f>
        <v>5.0000007999999996</v>
      </c>
      <c r="AA22" s="87">
        <f>'preračuni STB'!V120</f>
        <v>5</v>
      </c>
    </row>
    <row r="23" spans="1:27" ht="17.25">
      <c r="A23" s="97">
        <v>16</v>
      </c>
      <c r="B23" s="100">
        <f>VLOOKUP($A23,sort!$B$8:$AI$73,3,FALSE)</f>
        <v>16</v>
      </c>
      <c r="C23" s="85">
        <f>VLOOKUP($A23,sort!$B$8:$AI$73,5,FALSE)</f>
        <v>0</v>
      </c>
      <c r="D23" s="135">
        <f>VLOOKUP($A23,sort!$B$8:$AI$73,6,FALSE)</f>
        <v>0</v>
      </c>
      <c r="E23" s="88">
        <f>VLOOKUP($A23,sort!$B$8:$AI$73,7,FALSE)</f>
        <v>10.8</v>
      </c>
      <c r="F23" s="1" t="str">
        <f>VLOOKUP($A23,sort!$B$8:$AI$73,8,FALSE)</f>
        <v>x</v>
      </c>
      <c r="G23" s="1" t="str">
        <f>VLOOKUP($A23,sort!$B$8:$AI$73,9,FALSE)</f>
        <v>x</v>
      </c>
      <c r="H23" s="1" t="str">
        <f>VLOOKUP($A23,sort!$B$8:$AI$73,10,FALSE)</f>
        <v>x</v>
      </c>
      <c r="I23" s="1" t="str">
        <f>VLOOKUP($A23,sort!$B$8:$AI$73,11,FALSE)</f>
        <v>x</v>
      </c>
      <c r="J23" s="1" t="str">
        <f>VLOOKUP($A23,sort!$B$8:$AI$73,12,FALSE)</f>
        <v>x</v>
      </c>
      <c r="K23" s="1" t="str">
        <f>VLOOKUP($A23,sort!$B$8:$AI$73,13,FALSE)</f>
        <v>x</v>
      </c>
      <c r="L23" s="1" t="str">
        <f>VLOOKUP($A23,sort!$B$8:$AI$73,14,FALSE)</f>
        <v>x</v>
      </c>
      <c r="M23" s="1" t="str">
        <f>VLOOKUP($A23,sort!$B$8:$AI$73,15,FALSE)</f>
        <v>x</v>
      </c>
      <c r="N23" s="1" t="str">
        <f>VLOOKUP($A23,sort!$B$8:$AI$73,16,FALSE)</f>
        <v>x</v>
      </c>
      <c r="O23" s="1" t="str">
        <f>VLOOKUP($A23,sort!$B$8:$AI$73,17,FALSE)</f>
        <v>x</v>
      </c>
      <c r="P23" s="1" t="str">
        <f>VLOOKUP($A23,sort!$B$8:$AI$73,18,FALSE)</f>
        <v>x</v>
      </c>
      <c r="Q23" s="1" t="str">
        <f>VLOOKUP($A23,sort!$B$8:$AI$73,19,FALSE)</f>
        <v>x</v>
      </c>
      <c r="R23" s="1" t="str">
        <f>VLOOKUP($A23,sort!$B$8:$AI$73,20,FALSE)</f>
        <v>x</v>
      </c>
      <c r="S23" s="1" t="str">
        <f>VLOOKUP($A23,sort!$B$8:$AI$73,21,FALSE)</f>
        <v>x</v>
      </c>
      <c r="T23" s="1" t="str">
        <f>VLOOKUP($A23,sort!$B$8:$AI$73,22,FALSE)</f>
        <v>x</v>
      </c>
      <c r="U23" s="1" t="str">
        <f>VLOOKUP($A23,sort!$B$8:$AI$73,23,FALSE)</f>
        <v>x</v>
      </c>
      <c r="V23" s="1" t="str">
        <f>VLOOKUP($A23,sort!$B$8:$AI$73,24,FALSE)</f>
        <v>x</v>
      </c>
      <c r="W23" s="1" t="str">
        <f>VLOOKUP($A23,sort!$B$8:$AI$73,25,FALSE)</f>
        <v>x</v>
      </c>
      <c r="X23" s="99">
        <f>VLOOKUP($A23,sort!$B$8:$AI$73,26,FALSE)</f>
        <v>0</v>
      </c>
      <c r="Y23" s="2"/>
      <c r="Z23" s="94">
        <f>VLOOKUP($A23,sort!$B$8:$AI$73,31,FALSE)</f>
        <v>7.1999999999999997E-6</v>
      </c>
      <c r="AA23" s="87">
        <f>'preračuni STB'!V128</f>
        <v>0</v>
      </c>
    </row>
    <row r="24" spans="1:27" ht="17.25">
      <c r="A24" s="97">
        <v>17</v>
      </c>
      <c r="B24" s="100">
        <f>VLOOKUP($A24,sort!$B$8:$AI$73,3,FALSE)</f>
        <v>16</v>
      </c>
      <c r="C24" s="85">
        <f>VLOOKUP($A24,sort!$B$8:$AI$73,5,FALSE)</f>
        <v>0</v>
      </c>
      <c r="D24" s="135">
        <f>VLOOKUP($A24,sort!$B$8:$AI$73,6,FALSE)</f>
        <v>0</v>
      </c>
      <c r="E24" s="88">
        <f>VLOOKUP($A24,sort!$B$8:$AI$73,7,FALSE)</f>
        <v>10.8</v>
      </c>
      <c r="F24" s="1" t="str">
        <f>VLOOKUP($A24,sort!$B$8:$AI$73,8,FALSE)</f>
        <v>x</v>
      </c>
      <c r="G24" s="1" t="str">
        <f>VLOOKUP($A24,sort!$B$8:$AI$73,9,FALSE)</f>
        <v>x</v>
      </c>
      <c r="H24" s="1" t="str">
        <f>VLOOKUP($A24,sort!$B$8:$AI$73,10,FALSE)</f>
        <v>x</v>
      </c>
      <c r="I24" s="1" t="str">
        <f>VLOOKUP($A24,sort!$B$8:$AI$73,11,FALSE)</f>
        <v>x</v>
      </c>
      <c r="J24" s="1" t="str">
        <f>VLOOKUP($A24,sort!$B$8:$AI$73,12,FALSE)</f>
        <v>x</v>
      </c>
      <c r="K24" s="1" t="str">
        <f>VLOOKUP($A24,sort!$B$8:$AI$73,13,FALSE)</f>
        <v>x</v>
      </c>
      <c r="L24" s="1" t="str">
        <f>VLOOKUP($A24,sort!$B$8:$AI$73,14,FALSE)</f>
        <v>x</v>
      </c>
      <c r="M24" s="1" t="str">
        <f>VLOOKUP($A24,sort!$B$8:$AI$73,15,FALSE)</f>
        <v>x</v>
      </c>
      <c r="N24" s="1" t="str">
        <f>VLOOKUP($A24,sort!$B$8:$AI$73,16,FALSE)</f>
        <v>x</v>
      </c>
      <c r="O24" s="1" t="str">
        <f>VLOOKUP($A24,sort!$B$8:$AI$73,17,FALSE)</f>
        <v>x</v>
      </c>
      <c r="P24" s="1" t="str">
        <f>VLOOKUP($A24,sort!$B$8:$AI$73,18,FALSE)</f>
        <v>x</v>
      </c>
      <c r="Q24" s="1" t="str">
        <f>VLOOKUP($A24,sort!$B$8:$AI$73,19,FALSE)</f>
        <v>x</v>
      </c>
      <c r="R24" s="1" t="str">
        <f>VLOOKUP($A24,sort!$B$8:$AI$73,20,FALSE)</f>
        <v>x</v>
      </c>
      <c r="S24" s="1" t="str">
        <f>VLOOKUP($A24,sort!$B$8:$AI$73,21,FALSE)</f>
        <v>x</v>
      </c>
      <c r="T24" s="1" t="str">
        <f>VLOOKUP($A24,sort!$B$8:$AI$73,22,FALSE)</f>
        <v>x</v>
      </c>
      <c r="U24" s="1" t="str">
        <f>VLOOKUP($A24,sort!$B$8:$AI$73,23,FALSE)</f>
        <v>x</v>
      </c>
      <c r="V24" s="1" t="str">
        <f>VLOOKUP($A24,sort!$B$8:$AI$73,24,FALSE)</f>
        <v>x</v>
      </c>
      <c r="W24" s="1" t="str">
        <f>VLOOKUP($A24,sort!$B$8:$AI$73,25,FALSE)</f>
        <v>x</v>
      </c>
      <c r="X24" s="99">
        <f>VLOOKUP($A24,sort!$B$8:$AI$73,26,FALSE)</f>
        <v>0</v>
      </c>
      <c r="Y24" s="2"/>
      <c r="Z24" s="94">
        <f>VLOOKUP($A24,sort!$B$8:$AI$73,31,FALSE)</f>
        <v>7.0999999999999998E-6</v>
      </c>
      <c r="AA24" s="87">
        <f>'preračuni STB'!V136</f>
        <v>0</v>
      </c>
    </row>
    <row r="25" spans="1:27" ht="17.25">
      <c r="A25" s="97">
        <v>18</v>
      </c>
      <c r="B25" s="100">
        <f>VLOOKUP($A25,sort!$B$8:$AI$73,3,FALSE)</f>
        <v>16</v>
      </c>
      <c r="C25" s="85">
        <f>VLOOKUP($A25,sort!$B$8:$AI$73,5,FALSE)</f>
        <v>0</v>
      </c>
      <c r="D25" s="135">
        <f>VLOOKUP($A25,sort!$B$8:$AI$73,6,FALSE)</f>
        <v>0</v>
      </c>
      <c r="E25" s="88">
        <f>VLOOKUP($A25,sort!$B$8:$AI$73,7,FALSE)</f>
        <v>10.8</v>
      </c>
      <c r="F25" s="1" t="str">
        <f>VLOOKUP($A25,sort!$B$8:$AI$73,8,FALSE)</f>
        <v>x</v>
      </c>
      <c r="G25" s="1" t="str">
        <f>VLOOKUP($A25,sort!$B$8:$AI$73,9,FALSE)</f>
        <v>x</v>
      </c>
      <c r="H25" s="1" t="str">
        <f>VLOOKUP($A25,sort!$B$8:$AI$73,10,FALSE)</f>
        <v>x</v>
      </c>
      <c r="I25" s="1" t="str">
        <f>VLOOKUP($A25,sort!$B$8:$AI$73,11,FALSE)</f>
        <v>x</v>
      </c>
      <c r="J25" s="1" t="str">
        <f>VLOOKUP($A25,sort!$B$8:$AI$73,12,FALSE)</f>
        <v>x</v>
      </c>
      <c r="K25" s="1" t="str">
        <f>VLOOKUP($A25,sort!$B$8:$AI$73,13,FALSE)</f>
        <v>x</v>
      </c>
      <c r="L25" s="1" t="str">
        <f>VLOOKUP($A25,sort!$B$8:$AI$73,14,FALSE)</f>
        <v>x</v>
      </c>
      <c r="M25" s="1" t="str">
        <f>VLOOKUP($A25,sort!$B$8:$AI$73,15,FALSE)</f>
        <v>x</v>
      </c>
      <c r="N25" s="1" t="str">
        <f>VLOOKUP($A25,sort!$B$8:$AI$73,16,FALSE)</f>
        <v>x</v>
      </c>
      <c r="O25" s="1" t="str">
        <f>VLOOKUP($A25,sort!$B$8:$AI$73,17,FALSE)</f>
        <v>x</v>
      </c>
      <c r="P25" s="1" t="str">
        <f>VLOOKUP($A25,sort!$B$8:$AI$73,18,FALSE)</f>
        <v>x</v>
      </c>
      <c r="Q25" s="1" t="str">
        <f>VLOOKUP($A25,sort!$B$8:$AI$73,19,FALSE)</f>
        <v>x</v>
      </c>
      <c r="R25" s="1" t="str">
        <f>VLOOKUP($A25,sort!$B$8:$AI$73,20,FALSE)</f>
        <v>x</v>
      </c>
      <c r="S25" s="1" t="str">
        <f>VLOOKUP($A25,sort!$B$8:$AI$73,21,FALSE)</f>
        <v>x</v>
      </c>
      <c r="T25" s="1" t="str">
        <f>VLOOKUP($A25,sort!$B$8:$AI$73,22,FALSE)</f>
        <v>x</v>
      </c>
      <c r="U25" s="1" t="str">
        <f>VLOOKUP($A25,sort!$B$8:$AI$73,23,FALSE)</f>
        <v>x</v>
      </c>
      <c r="V25" s="1" t="str">
        <f>VLOOKUP($A25,sort!$B$8:$AI$73,24,FALSE)</f>
        <v>x</v>
      </c>
      <c r="W25" s="1" t="str">
        <f>VLOOKUP($A25,sort!$B$8:$AI$73,25,FALSE)</f>
        <v>x</v>
      </c>
      <c r="X25" s="99">
        <f>VLOOKUP($A25,sort!$B$8:$AI$73,26,FALSE)</f>
        <v>0</v>
      </c>
      <c r="Y25" s="2"/>
      <c r="Z25" s="94">
        <f>VLOOKUP($A25,sort!$B$8:$AI$73,31,FALSE)</f>
        <v>6.9999999999999999E-6</v>
      </c>
      <c r="AA25" s="87">
        <f>'preračuni STB'!V144</f>
        <v>0</v>
      </c>
    </row>
    <row r="26" spans="1:27" ht="17.25">
      <c r="A26" s="97">
        <v>19</v>
      </c>
      <c r="B26" s="100">
        <f>VLOOKUP($A26,sort!$B$8:$AI$73,3,FALSE)</f>
        <v>16</v>
      </c>
      <c r="C26" s="85">
        <f>VLOOKUP($A26,sort!$B$8:$AI$73,5,FALSE)</f>
        <v>0</v>
      </c>
      <c r="D26" s="135">
        <f>VLOOKUP($A26,sort!$B$8:$AI$73,6,FALSE)</f>
        <v>0</v>
      </c>
      <c r="E26" s="88">
        <f>VLOOKUP($A26,sort!$B$8:$AI$73,7,FALSE)</f>
        <v>10.8</v>
      </c>
      <c r="F26" s="1" t="str">
        <f>VLOOKUP($A26,sort!$B$8:$AI$73,8,FALSE)</f>
        <v>x</v>
      </c>
      <c r="G26" s="1" t="str">
        <f>VLOOKUP($A26,sort!$B$8:$AI$73,9,FALSE)</f>
        <v>x</v>
      </c>
      <c r="H26" s="1" t="str">
        <f>VLOOKUP($A26,sort!$B$8:$AI$73,10,FALSE)</f>
        <v>x</v>
      </c>
      <c r="I26" s="1" t="str">
        <f>VLOOKUP($A26,sort!$B$8:$AI$73,11,FALSE)</f>
        <v>x</v>
      </c>
      <c r="J26" s="1" t="str">
        <f>VLOOKUP($A26,sort!$B$8:$AI$73,12,FALSE)</f>
        <v>x</v>
      </c>
      <c r="K26" s="1" t="str">
        <f>VLOOKUP($A26,sort!$B$8:$AI$73,13,FALSE)</f>
        <v>x</v>
      </c>
      <c r="L26" s="1" t="str">
        <f>VLOOKUP($A26,sort!$B$8:$AI$73,14,FALSE)</f>
        <v>x</v>
      </c>
      <c r="M26" s="1" t="str">
        <f>VLOOKUP($A26,sort!$B$8:$AI$73,15,FALSE)</f>
        <v>x</v>
      </c>
      <c r="N26" s="1" t="str">
        <f>VLOOKUP($A26,sort!$B$8:$AI$73,16,FALSE)</f>
        <v>x</v>
      </c>
      <c r="O26" s="1" t="str">
        <f>VLOOKUP($A26,sort!$B$8:$AI$73,17,FALSE)</f>
        <v>x</v>
      </c>
      <c r="P26" s="1" t="str">
        <f>VLOOKUP($A26,sort!$B$8:$AI$73,18,FALSE)</f>
        <v>x</v>
      </c>
      <c r="Q26" s="1" t="str">
        <f>VLOOKUP($A26,sort!$B$8:$AI$73,19,FALSE)</f>
        <v>x</v>
      </c>
      <c r="R26" s="1" t="str">
        <f>VLOOKUP($A26,sort!$B$8:$AI$73,20,FALSE)</f>
        <v>x</v>
      </c>
      <c r="S26" s="1" t="str">
        <f>VLOOKUP($A26,sort!$B$8:$AI$73,21,FALSE)</f>
        <v>x</v>
      </c>
      <c r="T26" s="1" t="str">
        <f>VLOOKUP($A26,sort!$B$8:$AI$73,22,FALSE)</f>
        <v>x</v>
      </c>
      <c r="U26" s="1" t="str">
        <f>VLOOKUP($A26,sort!$B$8:$AI$73,23,FALSE)</f>
        <v>x</v>
      </c>
      <c r="V26" s="1" t="str">
        <f>VLOOKUP($A26,sort!$B$8:$AI$73,24,FALSE)</f>
        <v>x</v>
      </c>
      <c r="W26" s="1" t="str">
        <f>VLOOKUP($A26,sort!$B$8:$AI$73,25,FALSE)</f>
        <v>x</v>
      </c>
      <c r="X26" s="99">
        <f>VLOOKUP($A26,sort!$B$8:$AI$73,26,FALSE)</f>
        <v>0</v>
      </c>
      <c r="Y26" s="2"/>
      <c r="Z26" s="94">
        <f>VLOOKUP($A26,sort!$B$8:$AI$73,31,FALSE)</f>
        <v>6.9E-6</v>
      </c>
      <c r="AA26" s="87">
        <f>'preračuni STB'!V152</f>
        <v>0</v>
      </c>
    </row>
    <row r="27" spans="1:27" ht="17.25">
      <c r="A27" s="97">
        <v>20</v>
      </c>
      <c r="B27" s="100">
        <f>VLOOKUP($A27,sort!$B$8:$AI$73,3,FALSE)</f>
        <v>16</v>
      </c>
      <c r="C27" s="85">
        <f>VLOOKUP($A27,sort!$B$8:$AI$73,5,FALSE)</f>
        <v>0</v>
      </c>
      <c r="D27" s="135">
        <f>VLOOKUP($A27,sort!$B$8:$AI$73,6,FALSE)</f>
        <v>0</v>
      </c>
      <c r="E27" s="88">
        <f>VLOOKUP($A27,sort!$B$8:$AI$73,7,FALSE)</f>
        <v>10.8</v>
      </c>
      <c r="F27" s="1" t="str">
        <f>VLOOKUP($A27,sort!$B$8:$AI$73,8,FALSE)</f>
        <v>x</v>
      </c>
      <c r="G27" s="1" t="str">
        <f>VLOOKUP($A27,sort!$B$8:$AI$73,9,FALSE)</f>
        <v>x</v>
      </c>
      <c r="H27" s="1" t="str">
        <f>VLOOKUP($A27,sort!$B$8:$AI$73,10,FALSE)</f>
        <v>x</v>
      </c>
      <c r="I27" s="1" t="str">
        <f>VLOOKUP($A27,sort!$B$8:$AI$73,11,FALSE)</f>
        <v>x</v>
      </c>
      <c r="J27" s="1" t="str">
        <f>VLOOKUP($A27,sort!$B$8:$AI$73,12,FALSE)</f>
        <v>x</v>
      </c>
      <c r="K27" s="1" t="str">
        <f>VLOOKUP($A27,sort!$B$8:$AI$73,13,FALSE)</f>
        <v>x</v>
      </c>
      <c r="L27" s="1" t="str">
        <f>VLOOKUP($A27,sort!$B$8:$AI$73,14,FALSE)</f>
        <v>x</v>
      </c>
      <c r="M27" s="1" t="str">
        <f>VLOOKUP($A27,sort!$B$8:$AI$73,15,FALSE)</f>
        <v>x</v>
      </c>
      <c r="N27" s="1" t="str">
        <f>VLOOKUP($A27,sort!$B$8:$AI$73,16,FALSE)</f>
        <v>x</v>
      </c>
      <c r="O27" s="1" t="str">
        <f>VLOOKUP($A27,sort!$B$8:$AI$73,17,FALSE)</f>
        <v>x</v>
      </c>
      <c r="P27" s="1" t="str">
        <f>VLOOKUP($A27,sort!$B$8:$AI$73,18,FALSE)</f>
        <v>x</v>
      </c>
      <c r="Q27" s="1" t="str">
        <f>VLOOKUP($A27,sort!$B$8:$AI$73,19,FALSE)</f>
        <v>x</v>
      </c>
      <c r="R27" s="1" t="str">
        <f>VLOOKUP($A27,sort!$B$8:$AI$73,20,FALSE)</f>
        <v>x</v>
      </c>
      <c r="S27" s="1" t="str">
        <f>VLOOKUP($A27,sort!$B$8:$AI$73,21,FALSE)</f>
        <v>x</v>
      </c>
      <c r="T27" s="1" t="str">
        <f>VLOOKUP($A27,sort!$B$8:$AI$73,22,FALSE)</f>
        <v>x</v>
      </c>
      <c r="U27" s="1" t="str">
        <f>VLOOKUP($A27,sort!$B$8:$AI$73,23,FALSE)</f>
        <v>x</v>
      </c>
      <c r="V27" s="1" t="str">
        <f>VLOOKUP($A27,sort!$B$8:$AI$73,24,FALSE)</f>
        <v>x</v>
      </c>
      <c r="W27" s="1" t="str">
        <f>VLOOKUP($A27,sort!$B$8:$AI$73,25,FALSE)</f>
        <v>x</v>
      </c>
      <c r="X27" s="99">
        <f>VLOOKUP($A27,sort!$B$8:$AI$73,26,FALSE)</f>
        <v>0</v>
      </c>
      <c r="Y27" s="2"/>
      <c r="Z27" s="94">
        <f>VLOOKUP($A27,sort!$B$8:$AI$73,31,FALSE)</f>
        <v>6.7999999999999993E-6</v>
      </c>
      <c r="AA27" s="87">
        <f>'preračuni STB'!V160</f>
        <v>0</v>
      </c>
    </row>
    <row r="28" spans="1:27" ht="17.25">
      <c r="A28" s="97">
        <v>21</v>
      </c>
      <c r="B28" s="100">
        <f>VLOOKUP($A28,sort!$B$8:$AI$73,3,FALSE)</f>
        <v>16</v>
      </c>
      <c r="C28" s="85">
        <f>VLOOKUP($A28,sort!$B$8:$AI$73,5,FALSE)</f>
        <v>0</v>
      </c>
      <c r="D28" s="135">
        <f>VLOOKUP($A28,sort!$B$8:$AI$73,6,FALSE)</f>
        <v>0</v>
      </c>
      <c r="E28" s="88">
        <f>VLOOKUP($A28,sort!$B$8:$AI$73,7,FALSE)</f>
        <v>10.8</v>
      </c>
      <c r="F28" s="1" t="str">
        <f>VLOOKUP($A28,sort!$B$8:$AI$73,8,FALSE)</f>
        <v>x</v>
      </c>
      <c r="G28" s="1" t="str">
        <f>VLOOKUP($A28,sort!$B$8:$AI$73,9,FALSE)</f>
        <v>x</v>
      </c>
      <c r="H28" s="1" t="str">
        <f>VLOOKUP($A28,sort!$B$8:$AI$73,10,FALSE)</f>
        <v>x</v>
      </c>
      <c r="I28" s="1" t="str">
        <f>VLOOKUP($A28,sort!$B$8:$AI$73,11,FALSE)</f>
        <v>x</v>
      </c>
      <c r="J28" s="1" t="str">
        <f>VLOOKUP($A28,sort!$B$8:$AI$73,12,FALSE)</f>
        <v>x</v>
      </c>
      <c r="K28" s="1" t="str">
        <f>VLOOKUP($A28,sort!$B$8:$AI$73,13,FALSE)</f>
        <v>x</v>
      </c>
      <c r="L28" s="1" t="str">
        <f>VLOOKUP($A28,sort!$B$8:$AI$73,14,FALSE)</f>
        <v>x</v>
      </c>
      <c r="M28" s="1" t="str">
        <f>VLOOKUP($A28,sort!$B$8:$AI$73,15,FALSE)</f>
        <v>x</v>
      </c>
      <c r="N28" s="1" t="str">
        <f>VLOOKUP($A28,sort!$B$8:$AI$73,16,FALSE)</f>
        <v>x</v>
      </c>
      <c r="O28" s="1" t="str">
        <f>VLOOKUP($A28,sort!$B$8:$AI$73,17,FALSE)</f>
        <v>x</v>
      </c>
      <c r="P28" s="1" t="str">
        <f>VLOOKUP($A28,sort!$B$8:$AI$73,18,FALSE)</f>
        <v>x</v>
      </c>
      <c r="Q28" s="1" t="str">
        <f>VLOOKUP($A28,sort!$B$8:$AI$73,19,FALSE)</f>
        <v>x</v>
      </c>
      <c r="R28" s="1" t="str">
        <f>VLOOKUP($A28,sort!$B$8:$AI$73,20,FALSE)</f>
        <v>x</v>
      </c>
      <c r="S28" s="1" t="str">
        <f>VLOOKUP($A28,sort!$B$8:$AI$73,21,FALSE)</f>
        <v>x</v>
      </c>
      <c r="T28" s="1" t="str">
        <f>VLOOKUP($A28,sort!$B$8:$AI$73,22,FALSE)</f>
        <v>x</v>
      </c>
      <c r="U28" s="1" t="str">
        <f>VLOOKUP($A28,sort!$B$8:$AI$73,23,FALSE)</f>
        <v>x</v>
      </c>
      <c r="V28" s="1" t="str">
        <f>VLOOKUP($A28,sort!$B$8:$AI$73,24,FALSE)</f>
        <v>x</v>
      </c>
      <c r="W28" s="1" t="str">
        <f>VLOOKUP($A28,sort!$B$8:$AI$73,25,FALSE)</f>
        <v>x</v>
      </c>
      <c r="X28" s="99">
        <f>VLOOKUP($A28,sort!$B$8:$AI$73,26,FALSE)</f>
        <v>0</v>
      </c>
      <c r="Y28" s="2"/>
      <c r="Z28" s="94">
        <f>VLOOKUP($A28,sort!$B$8:$AI$73,31,FALSE)</f>
        <v>6.6999999999999994E-6</v>
      </c>
      <c r="AA28" s="87">
        <f>'preračuni STB'!V168</f>
        <v>0</v>
      </c>
    </row>
    <row r="29" spans="1:27" ht="17.25">
      <c r="A29" s="97">
        <v>22</v>
      </c>
      <c r="B29" s="100">
        <f>VLOOKUP($A29,sort!$B$8:$AI$73,3,FALSE)</f>
        <v>16</v>
      </c>
      <c r="C29" s="85">
        <f>VLOOKUP($A29,sort!$B$8:$AI$73,5,FALSE)</f>
        <v>0</v>
      </c>
      <c r="D29" s="135">
        <f>VLOOKUP($A29,sort!$B$8:$AI$73,6,FALSE)</f>
        <v>0</v>
      </c>
      <c r="E29" s="88">
        <f>VLOOKUP($A29,sort!$B$8:$AI$73,7,FALSE)</f>
        <v>10.8</v>
      </c>
      <c r="F29" s="1" t="str">
        <f>VLOOKUP($A29,sort!$B$8:$AI$73,8,FALSE)</f>
        <v>x</v>
      </c>
      <c r="G29" s="1" t="str">
        <f>VLOOKUP($A29,sort!$B$8:$AI$73,9,FALSE)</f>
        <v>x</v>
      </c>
      <c r="H29" s="1" t="str">
        <f>VLOOKUP($A29,sort!$B$8:$AI$73,10,FALSE)</f>
        <v>x</v>
      </c>
      <c r="I29" s="1" t="str">
        <f>VLOOKUP($A29,sort!$B$8:$AI$73,11,FALSE)</f>
        <v>x</v>
      </c>
      <c r="J29" s="1" t="str">
        <f>VLOOKUP($A29,sort!$B$8:$AI$73,12,FALSE)</f>
        <v>x</v>
      </c>
      <c r="K29" s="1" t="str">
        <f>VLOOKUP($A29,sort!$B$8:$AI$73,13,FALSE)</f>
        <v>x</v>
      </c>
      <c r="L29" s="1" t="str">
        <f>VLOOKUP($A29,sort!$B$8:$AI$73,14,FALSE)</f>
        <v>x</v>
      </c>
      <c r="M29" s="1" t="str">
        <f>VLOOKUP($A29,sort!$B$8:$AI$73,15,FALSE)</f>
        <v>x</v>
      </c>
      <c r="N29" s="1" t="str">
        <f>VLOOKUP($A29,sort!$B$8:$AI$73,16,FALSE)</f>
        <v>x</v>
      </c>
      <c r="O29" s="1" t="str">
        <f>VLOOKUP($A29,sort!$B$8:$AI$73,17,FALSE)</f>
        <v>x</v>
      </c>
      <c r="P29" s="1" t="str">
        <f>VLOOKUP($A29,sort!$B$8:$AI$73,18,FALSE)</f>
        <v>x</v>
      </c>
      <c r="Q29" s="1" t="str">
        <f>VLOOKUP($A29,sort!$B$8:$AI$73,19,FALSE)</f>
        <v>x</v>
      </c>
      <c r="R29" s="1" t="str">
        <f>VLOOKUP($A29,sort!$B$8:$AI$73,20,FALSE)</f>
        <v>x</v>
      </c>
      <c r="S29" s="1" t="str">
        <f>VLOOKUP($A29,sort!$B$8:$AI$73,21,FALSE)</f>
        <v>x</v>
      </c>
      <c r="T29" s="1" t="str">
        <f>VLOOKUP($A29,sort!$B$8:$AI$73,22,FALSE)</f>
        <v>x</v>
      </c>
      <c r="U29" s="1" t="str">
        <f>VLOOKUP($A29,sort!$B$8:$AI$73,23,FALSE)</f>
        <v>x</v>
      </c>
      <c r="V29" s="1" t="str">
        <f>VLOOKUP($A29,sort!$B$8:$AI$73,24,FALSE)</f>
        <v>x</v>
      </c>
      <c r="W29" s="1" t="str">
        <f>VLOOKUP($A29,sort!$B$8:$AI$73,25,FALSE)</f>
        <v>x</v>
      </c>
      <c r="X29" s="99">
        <f>VLOOKUP($A29,sort!$B$8:$AI$73,26,FALSE)</f>
        <v>0</v>
      </c>
      <c r="Y29" s="2"/>
      <c r="Z29" s="94">
        <f>VLOOKUP($A29,sort!$B$8:$AI$73,31,FALSE)</f>
        <v>6.5999999999999995E-6</v>
      </c>
      <c r="AA29" s="87">
        <f>'preračuni STB'!V176</f>
        <v>0</v>
      </c>
    </row>
    <row r="30" spans="1:27" ht="17.25">
      <c r="A30" s="97">
        <v>23</v>
      </c>
      <c r="B30" s="100">
        <f>VLOOKUP($A30,sort!$B$8:$AI$73,3,FALSE)</f>
        <v>16</v>
      </c>
      <c r="C30" s="85">
        <f>VLOOKUP($A30,sort!$B$8:$AI$73,5,FALSE)</f>
        <v>0</v>
      </c>
      <c r="D30" s="135">
        <f>VLOOKUP($A30,sort!$B$8:$AI$73,6,FALSE)</f>
        <v>0</v>
      </c>
      <c r="E30" s="88">
        <f>VLOOKUP($A30,sort!$B$8:$AI$73,7,FALSE)</f>
        <v>10.8</v>
      </c>
      <c r="F30" s="1" t="str">
        <f>VLOOKUP($A30,sort!$B$8:$AI$73,8,FALSE)</f>
        <v>x</v>
      </c>
      <c r="G30" s="1" t="str">
        <f>VLOOKUP($A30,sort!$B$8:$AI$73,9,FALSE)</f>
        <v>x</v>
      </c>
      <c r="H30" s="1" t="str">
        <f>VLOOKUP($A30,sort!$B$8:$AI$73,10,FALSE)</f>
        <v>x</v>
      </c>
      <c r="I30" s="1" t="str">
        <f>VLOOKUP($A30,sort!$B$8:$AI$73,11,FALSE)</f>
        <v>x</v>
      </c>
      <c r="J30" s="1" t="str">
        <f>VLOOKUP($A30,sort!$B$8:$AI$73,12,FALSE)</f>
        <v>x</v>
      </c>
      <c r="K30" s="1" t="str">
        <f>VLOOKUP($A30,sort!$B$8:$AI$73,13,FALSE)</f>
        <v>x</v>
      </c>
      <c r="L30" s="1" t="str">
        <f>VLOOKUP($A30,sort!$B$8:$AI$73,14,FALSE)</f>
        <v>x</v>
      </c>
      <c r="M30" s="1" t="str">
        <f>VLOOKUP($A30,sort!$B$8:$AI$73,15,FALSE)</f>
        <v>x</v>
      </c>
      <c r="N30" s="1" t="str">
        <f>VLOOKUP($A30,sort!$B$8:$AI$73,16,FALSE)</f>
        <v>x</v>
      </c>
      <c r="O30" s="1" t="str">
        <f>VLOOKUP($A30,sort!$B$8:$AI$73,17,FALSE)</f>
        <v>x</v>
      </c>
      <c r="P30" s="1" t="str">
        <f>VLOOKUP($A30,sort!$B$8:$AI$73,18,FALSE)</f>
        <v>x</v>
      </c>
      <c r="Q30" s="1" t="str">
        <f>VLOOKUP($A30,sort!$B$8:$AI$73,19,FALSE)</f>
        <v>x</v>
      </c>
      <c r="R30" s="1" t="str">
        <f>VLOOKUP($A30,sort!$B$8:$AI$73,20,FALSE)</f>
        <v>x</v>
      </c>
      <c r="S30" s="1" t="str">
        <f>VLOOKUP($A30,sort!$B$8:$AI$73,21,FALSE)</f>
        <v>x</v>
      </c>
      <c r="T30" s="1" t="str">
        <f>VLOOKUP($A30,sort!$B$8:$AI$73,22,FALSE)</f>
        <v>x</v>
      </c>
      <c r="U30" s="1" t="str">
        <f>VLOOKUP($A30,sort!$B$8:$AI$73,23,FALSE)</f>
        <v>x</v>
      </c>
      <c r="V30" s="1" t="str">
        <f>VLOOKUP($A30,sort!$B$8:$AI$73,24,FALSE)</f>
        <v>x</v>
      </c>
      <c r="W30" s="1" t="str">
        <f>VLOOKUP($A30,sort!$B$8:$AI$73,25,FALSE)</f>
        <v>x</v>
      </c>
      <c r="X30" s="99">
        <f>VLOOKUP($A30,sort!$B$8:$AI$73,26,FALSE)</f>
        <v>0</v>
      </c>
      <c r="Y30" s="2"/>
      <c r="Z30" s="94">
        <f>VLOOKUP($A30,sort!$B$8:$AI$73,31,FALSE)</f>
        <v>6.4999999999999996E-6</v>
      </c>
      <c r="AA30" s="87">
        <f>'preračuni STB'!V184</f>
        <v>0</v>
      </c>
    </row>
    <row r="31" spans="1:27" ht="17.25">
      <c r="A31" s="97">
        <v>24</v>
      </c>
      <c r="B31" s="100">
        <f>VLOOKUP($A31,sort!$B$8:$AI$73,3,FALSE)</f>
        <v>16</v>
      </c>
      <c r="C31" s="85">
        <f>VLOOKUP($A31,sort!$B$8:$AI$73,5,FALSE)</f>
        <v>0</v>
      </c>
      <c r="D31" s="135">
        <f>VLOOKUP($A31,sort!$B$8:$AI$73,6,FALSE)</f>
        <v>0</v>
      </c>
      <c r="E31" s="88">
        <f>VLOOKUP($A31,sort!$B$8:$AI$73,7,FALSE)</f>
        <v>10.8</v>
      </c>
      <c r="F31" s="1" t="str">
        <f>VLOOKUP($A31,sort!$B$8:$AI$73,8,FALSE)</f>
        <v>x</v>
      </c>
      <c r="G31" s="1" t="str">
        <f>VLOOKUP($A31,sort!$B$8:$AI$73,9,FALSE)</f>
        <v>x</v>
      </c>
      <c r="H31" s="1" t="str">
        <f>VLOOKUP($A31,sort!$B$8:$AI$73,10,FALSE)</f>
        <v>x</v>
      </c>
      <c r="I31" s="1" t="str">
        <f>VLOOKUP($A31,sort!$B$8:$AI$73,11,FALSE)</f>
        <v>x</v>
      </c>
      <c r="J31" s="1" t="str">
        <f>VLOOKUP($A31,sort!$B$8:$AI$73,12,FALSE)</f>
        <v>x</v>
      </c>
      <c r="K31" s="1" t="str">
        <f>VLOOKUP($A31,sort!$B$8:$AI$73,13,FALSE)</f>
        <v>x</v>
      </c>
      <c r="L31" s="1" t="str">
        <f>VLOOKUP($A31,sort!$B$8:$AI$73,14,FALSE)</f>
        <v>x</v>
      </c>
      <c r="M31" s="1" t="str">
        <f>VLOOKUP($A31,sort!$B$8:$AI$73,15,FALSE)</f>
        <v>x</v>
      </c>
      <c r="N31" s="1" t="str">
        <f>VLOOKUP($A31,sort!$B$8:$AI$73,16,FALSE)</f>
        <v>x</v>
      </c>
      <c r="O31" s="1" t="str">
        <f>VLOOKUP($A31,sort!$B$8:$AI$73,17,FALSE)</f>
        <v>x</v>
      </c>
      <c r="P31" s="1" t="str">
        <f>VLOOKUP($A31,sort!$B$8:$AI$73,18,FALSE)</f>
        <v>x</v>
      </c>
      <c r="Q31" s="1" t="str">
        <f>VLOOKUP($A31,sort!$B$8:$AI$73,19,FALSE)</f>
        <v>x</v>
      </c>
      <c r="R31" s="1" t="str">
        <f>VLOOKUP($A31,sort!$B$8:$AI$73,20,FALSE)</f>
        <v>x</v>
      </c>
      <c r="S31" s="1" t="str">
        <f>VLOOKUP($A31,sort!$B$8:$AI$73,21,FALSE)</f>
        <v>x</v>
      </c>
      <c r="T31" s="1" t="str">
        <f>VLOOKUP($A31,sort!$B$8:$AI$73,22,FALSE)</f>
        <v>x</v>
      </c>
      <c r="U31" s="1" t="str">
        <f>VLOOKUP($A31,sort!$B$8:$AI$73,23,FALSE)</f>
        <v>x</v>
      </c>
      <c r="V31" s="1" t="str">
        <f>VLOOKUP($A31,sort!$B$8:$AI$73,24,FALSE)</f>
        <v>x</v>
      </c>
      <c r="W31" s="1" t="str">
        <f>VLOOKUP($A31,sort!$B$8:$AI$73,25,FALSE)</f>
        <v>x</v>
      </c>
      <c r="X31" s="99">
        <f>VLOOKUP($A31,sort!$B$8:$AI$73,26,FALSE)</f>
        <v>0</v>
      </c>
      <c r="Y31" s="2"/>
      <c r="Z31" s="94">
        <f>VLOOKUP($A31,sort!$B$8:$AI$73,31,FALSE)</f>
        <v>6.3999999999999997E-6</v>
      </c>
      <c r="AA31" s="87">
        <f>'preračuni STB'!V192</f>
        <v>0</v>
      </c>
    </row>
    <row r="32" spans="1:27" ht="17.25">
      <c r="A32" s="97">
        <v>25</v>
      </c>
      <c r="B32" s="100">
        <f>VLOOKUP($A32,sort!$B$8:$AI$73,3,FALSE)</f>
        <v>16</v>
      </c>
      <c r="C32" s="85">
        <f>VLOOKUP($A32,sort!$B$8:$AI$73,5,FALSE)</f>
        <v>0</v>
      </c>
      <c r="D32" s="135">
        <f>VLOOKUP($A32,sort!$B$8:$AI$73,6,FALSE)</f>
        <v>0</v>
      </c>
      <c r="E32" s="88">
        <f>VLOOKUP($A32,sort!$B$8:$AI$73,7,FALSE)</f>
        <v>10.8</v>
      </c>
      <c r="F32" s="1" t="str">
        <f>VLOOKUP($A32,sort!$B$8:$AI$73,8,FALSE)</f>
        <v>x</v>
      </c>
      <c r="G32" s="1" t="str">
        <f>VLOOKUP($A32,sort!$B$8:$AI$73,9,FALSE)</f>
        <v>x</v>
      </c>
      <c r="H32" s="1" t="str">
        <f>VLOOKUP($A32,sort!$B$8:$AI$73,10,FALSE)</f>
        <v>x</v>
      </c>
      <c r="I32" s="1" t="str">
        <f>VLOOKUP($A32,sort!$B$8:$AI$73,11,FALSE)</f>
        <v>x</v>
      </c>
      <c r="J32" s="1" t="str">
        <f>VLOOKUP($A32,sort!$B$8:$AI$73,12,FALSE)</f>
        <v>x</v>
      </c>
      <c r="K32" s="1" t="str">
        <f>VLOOKUP($A32,sort!$B$8:$AI$73,13,FALSE)</f>
        <v>x</v>
      </c>
      <c r="L32" s="1" t="str">
        <f>VLOOKUP($A32,sort!$B$8:$AI$73,14,FALSE)</f>
        <v>x</v>
      </c>
      <c r="M32" s="1" t="str">
        <f>VLOOKUP($A32,sort!$B$8:$AI$73,15,FALSE)</f>
        <v>x</v>
      </c>
      <c r="N32" s="1" t="str">
        <f>VLOOKUP($A32,sort!$B$8:$AI$73,16,FALSE)</f>
        <v>x</v>
      </c>
      <c r="O32" s="1" t="str">
        <f>VLOOKUP($A32,sort!$B$8:$AI$73,17,FALSE)</f>
        <v>x</v>
      </c>
      <c r="P32" s="1" t="str">
        <f>VLOOKUP($A32,sort!$B$8:$AI$73,18,FALSE)</f>
        <v>x</v>
      </c>
      <c r="Q32" s="1" t="str">
        <f>VLOOKUP($A32,sort!$B$8:$AI$73,19,FALSE)</f>
        <v>x</v>
      </c>
      <c r="R32" s="1" t="str">
        <f>VLOOKUP($A32,sort!$B$8:$AI$73,20,FALSE)</f>
        <v>x</v>
      </c>
      <c r="S32" s="1" t="str">
        <f>VLOOKUP($A32,sort!$B$8:$AI$73,21,FALSE)</f>
        <v>x</v>
      </c>
      <c r="T32" s="1" t="str">
        <f>VLOOKUP($A32,sort!$B$8:$AI$73,22,FALSE)</f>
        <v>x</v>
      </c>
      <c r="U32" s="1" t="str">
        <f>VLOOKUP($A32,sort!$B$8:$AI$73,23,FALSE)</f>
        <v>x</v>
      </c>
      <c r="V32" s="1" t="str">
        <f>VLOOKUP($A32,sort!$B$8:$AI$73,24,FALSE)</f>
        <v>x</v>
      </c>
      <c r="W32" s="1" t="str">
        <f>VLOOKUP($A32,sort!$B$8:$AI$73,25,FALSE)</f>
        <v>x</v>
      </c>
      <c r="X32" s="99">
        <f>VLOOKUP($A32,sort!$B$8:$AI$73,26,FALSE)</f>
        <v>0</v>
      </c>
      <c r="Y32" s="2"/>
      <c r="Z32" s="94">
        <f>VLOOKUP($A32,sort!$B$8:$AI$73,31,FALSE)</f>
        <v>6.2999999999999998E-6</v>
      </c>
      <c r="AA32" s="87">
        <f>'preračuni STB'!V200</f>
        <v>0</v>
      </c>
    </row>
    <row r="33" spans="1:27" ht="17.25">
      <c r="A33" s="97">
        <v>26</v>
      </c>
      <c r="B33" s="100">
        <f>VLOOKUP($A33,sort!$B$8:$AI$73,3,FALSE)</f>
        <v>16</v>
      </c>
      <c r="C33" s="85">
        <f>VLOOKUP($A33,sort!$B$8:$AI$73,5,FALSE)</f>
        <v>0</v>
      </c>
      <c r="D33" s="135">
        <f>VLOOKUP($A33,sort!$B$8:$AI$73,6,FALSE)</f>
        <v>0</v>
      </c>
      <c r="E33" s="88">
        <f>VLOOKUP($A33,sort!$B$8:$AI$73,7,FALSE)</f>
        <v>10.8</v>
      </c>
      <c r="F33" s="1" t="str">
        <f>VLOOKUP($A33,sort!$B$8:$AI$73,8,FALSE)</f>
        <v>x</v>
      </c>
      <c r="G33" s="1" t="str">
        <f>VLOOKUP($A33,sort!$B$8:$AI$73,9,FALSE)</f>
        <v>x</v>
      </c>
      <c r="H33" s="1" t="str">
        <f>VLOOKUP($A33,sort!$B$8:$AI$73,10,FALSE)</f>
        <v>x</v>
      </c>
      <c r="I33" s="1" t="str">
        <f>VLOOKUP($A33,sort!$B$8:$AI$73,11,FALSE)</f>
        <v>x</v>
      </c>
      <c r="J33" s="1" t="str">
        <f>VLOOKUP($A33,sort!$B$8:$AI$73,12,FALSE)</f>
        <v>x</v>
      </c>
      <c r="K33" s="1" t="str">
        <f>VLOOKUP($A33,sort!$B$8:$AI$73,13,FALSE)</f>
        <v>x</v>
      </c>
      <c r="L33" s="1" t="str">
        <f>VLOOKUP($A33,sort!$B$8:$AI$73,14,FALSE)</f>
        <v>x</v>
      </c>
      <c r="M33" s="1" t="str">
        <f>VLOOKUP($A33,sort!$B$8:$AI$73,15,FALSE)</f>
        <v>x</v>
      </c>
      <c r="N33" s="1" t="str">
        <f>VLOOKUP($A33,sort!$B$8:$AI$73,16,FALSE)</f>
        <v>x</v>
      </c>
      <c r="O33" s="1" t="str">
        <f>VLOOKUP($A33,sort!$B$8:$AI$73,17,FALSE)</f>
        <v>x</v>
      </c>
      <c r="P33" s="1" t="str">
        <f>VLOOKUP($A33,sort!$B$8:$AI$73,18,FALSE)</f>
        <v>x</v>
      </c>
      <c r="Q33" s="1" t="str">
        <f>VLOOKUP($A33,sort!$B$8:$AI$73,19,FALSE)</f>
        <v>x</v>
      </c>
      <c r="R33" s="1" t="str">
        <f>VLOOKUP($A33,sort!$B$8:$AI$73,20,FALSE)</f>
        <v>x</v>
      </c>
      <c r="S33" s="1" t="str">
        <f>VLOOKUP($A33,sort!$B$8:$AI$73,21,FALSE)</f>
        <v>x</v>
      </c>
      <c r="T33" s="1" t="str">
        <f>VLOOKUP($A33,sort!$B$8:$AI$73,22,FALSE)</f>
        <v>x</v>
      </c>
      <c r="U33" s="1" t="str">
        <f>VLOOKUP($A33,sort!$B$8:$AI$73,23,FALSE)</f>
        <v>x</v>
      </c>
      <c r="V33" s="1" t="str">
        <f>VLOOKUP($A33,sort!$B$8:$AI$73,24,FALSE)</f>
        <v>x</v>
      </c>
      <c r="W33" s="1" t="str">
        <f>VLOOKUP($A33,sort!$B$8:$AI$73,25,FALSE)</f>
        <v>x</v>
      </c>
      <c r="X33" s="99">
        <f>VLOOKUP($A33,sort!$B$8:$AI$73,26,FALSE)</f>
        <v>0</v>
      </c>
      <c r="Y33" s="2"/>
      <c r="Z33" s="94">
        <f>VLOOKUP($A33,sort!$B$8:$AI$73,31,FALSE)</f>
        <v>6.1999999999999999E-6</v>
      </c>
      <c r="AA33" s="87">
        <f>'preračuni STB'!V208</f>
        <v>0</v>
      </c>
    </row>
    <row r="34" spans="1:27" ht="17.25">
      <c r="A34" s="97">
        <v>27</v>
      </c>
      <c r="B34" s="100">
        <f>VLOOKUP($A34,sort!$B$8:$AI$73,3,FALSE)</f>
        <v>16</v>
      </c>
      <c r="C34" s="85">
        <f>VLOOKUP($A34,sort!$B$8:$AI$73,5,FALSE)</f>
        <v>0</v>
      </c>
      <c r="D34" s="135">
        <f>VLOOKUP($A34,sort!$B$8:$AI$73,6,FALSE)</f>
        <v>0</v>
      </c>
      <c r="E34" s="88">
        <f>VLOOKUP($A34,sort!$B$8:$AI$73,7,FALSE)</f>
        <v>10.8</v>
      </c>
      <c r="F34" s="1" t="str">
        <f>VLOOKUP($A34,sort!$B$8:$AI$73,8,FALSE)</f>
        <v>x</v>
      </c>
      <c r="G34" s="1" t="str">
        <f>VLOOKUP($A34,sort!$B$8:$AI$73,9,FALSE)</f>
        <v>x</v>
      </c>
      <c r="H34" s="1" t="str">
        <f>VLOOKUP($A34,sort!$B$8:$AI$73,10,FALSE)</f>
        <v>x</v>
      </c>
      <c r="I34" s="1" t="str">
        <f>VLOOKUP($A34,sort!$B$8:$AI$73,11,FALSE)</f>
        <v>x</v>
      </c>
      <c r="J34" s="1" t="str">
        <f>VLOOKUP($A34,sort!$B$8:$AI$73,12,FALSE)</f>
        <v>x</v>
      </c>
      <c r="K34" s="1" t="str">
        <f>VLOOKUP($A34,sort!$B$8:$AI$73,13,FALSE)</f>
        <v>x</v>
      </c>
      <c r="L34" s="1" t="str">
        <f>VLOOKUP($A34,sort!$B$8:$AI$73,14,FALSE)</f>
        <v>x</v>
      </c>
      <c r="M34" s="1" t="str">
        <f>VLOOKUP($A34,sort!$B$8:$AI$73,15,FALSE)</f>
        <v>x</v>
      </c>
      <c r="N34" s="1" t="str">
        <f>VLOOKUP($A34,sort!$B$8:$AI$73,16,FALSE)</f>
        <v>x</v>
      </c>
      <c r="O34" s="1" t="str">
        <f>VLOOKUP($A34,sort!$B$8:$AI$73,17,FALSE)</f>
        <v>x</v>
      </c>
      <c r="P34" s="1" t="str">
        <f>VLOOKUP($A34,sort!$B$8:$AI$73,18,FALSE)</f>
        <v>x</v>
      </c>
      <c r="Q34" s="1" t="str">
        <f>VLOOKUP($A34,sort!$B$8:$AI$73,19,FALSE)</f>
        <v>x</v>
      </c>
      <c r="R34" s="1" t="str">
        <f>VLOOKUP($A34,sort!$B$8:$AI$73,20,FALSE)</f>
        <v>x</v>
      </c>
      <c r="S34" s="1" t="str">
        <f>VLOOKUP($A34,sort!$B$8:$AI$73,21,FALSE)</f>
        <v>x</v>
      </c>
      <c r="T34" s="1" t="str">
        <f>VLOOKUP($A34,sort!$B$8:$AI$73,22,FALSE)</f>
        <v>x</v>
      </c>
      <c r="U34" s="1" t="str">
        <f>VLOOKUP($A34,sort!$B$8:$AI$73,23,FALSE)</f>
        <v>x</v>
      </c>
      <c r="V34" s="1" t="str">
        <f>VLOOKUP($A34,sort!$B$8:$AI$73,24,FALSE)</f>
        <v>x</v>
      </c>
      <c r="W34" s="1" t="str">
        <f>VLOOKUP($A34,sort!$B$8:$AI$73,25,FALSE)</f>
        <v>x</v>
      </c>
      <c r="X34" s="99">
        <f>VLOOKUP($A34,sort!$B$8:$AI$73,26,FALSE)</f>
        <v>0</v>
      </c>
      <c r="Y34" s="2"/>
      <c r="Z34" s="94">
        <f>VLOOKUP($A34,sort!$B$8:$AI$73,31,FALSE)</f>
        <v>6.1E-6</v>
      </c>
      <c r="AA34" s="87">
        <f>'preračuni STB'!V216</f>
        <v>0</v>
      </c>
    </row>
    <row r="35" spans="1:27" ht="17.25">
      <c r="A35" s="97">
        <v>28</v>
      </c>
      <c r="B35" s="100">
        <f>VLOOKUP($A35,sort!$B$8:$AI$73,3,FALSE)</f>
        <v>16</v>
      </c>
      <c r="C35" s="85">
        <f>VLOOKUP($A35,sort!$B$8:$AI$73,5,FALSE)</f>
        <v>0</v>
      </c>
      <c r="D35" s="135">
        <f>VLOOKUP($A35,sort!$B$8:$AI$73,6,FALSE)</f>
        <v>0</v>
      </c>
      <c r="E35" s="88">
        <f>VLOOKUP($A35,sort!$B$8:$AI$73,7,FALSE)</f>
        <v>10.8</v>
      </c>
      <c r="F35" s="1" t="str">
        <f>VLOOKUP($A35,sort!$B$8:$AI$73,8,FALSE)</f>
        <v>x</v>
      </c>
      <c r="G35" s="1" t="str">
        <f>VLOOKUP($A35,sort!$B$8:$AI$73,9,FALSE)</f>
        <v>x</v>
      </c>
      <c r="H35" s="1" t="str">
        <f>VLOOKUP($A35,sort!$B$8:$AI$73,10,FALSE)</f>
        <v>x</v>
      </c>
      <c r="I35" s="1" t="str">
        <f>VLOOKUP($A35,sort!$B$8:$AI$73,11,FALSE)</f>
        <v>x</v>
      </c>
      <c r="J35" s="1" t="str">
        <f>VLOOKUP($A35,sort!$B$8:$AI$73,12,FALSE)</f>
        <v>x</v>
      </c>
      <c r="K35" s="1" t="str">
        <f>VLOOKUP($A35,sort!$B$8:$AI$73,13,FALSE)</f>
        <v>x</v>
      </c>
      <c r="L35" s="1" t="str">
        <f>VLOOKUP($A35,sort!$B$8:$AI$73,14,FALSE)</f>
        <v>x</v>
      </c>
      <c r="M35" s="1" t="str">
        <f>VLOOKUP($A35,sort!$B$8:$AI$73,15,FALSE)</f>
        <v>x</v>
      </c>
      <c r="N35" s="1" t="str">
        <f>VLOOKUP($A35,sort!$B$8:$AI$73,16,FALSE)</f>
        <v>x</v>
      </c>
      <c r="O35" s="1" t="str">
        <f>VLOOKUP($A35,sort!$B$8:$AI$73,17,FALSE)</f>
        <v>x</v>
      </c>
      <c r="P35" s="1" t="str">
        <f>VLOOKUP($A35,sort!$B$8:$AI$73,18,FALSE)</f>
        <v>x</v>
      </c>
      <c r="Q35" s="1" t="str">
        <f>VLOOKUP($A35,sort!$B$8:$AI$73,19,FALSE)</f>
        <v>x</v>
      </c>
      <c r="R35" s="1" t="str">
        <f>VLOOKUP($A35,sort!$B$8:$AI$73,20,FALSE)</f>
        <v>x</v>
      </c>
      <c r="S35" s="1" t="str">
        <f>VLOOKUP($A35,sort!$B$8:$AI$73,21,FALSE)</f>
        <v>x</v>
      </c>
      <c r="T35" s="1" t="str">
        <f>VLOOKUP($A35,sort!$B$8:$AI$73,22,FALSE)</f>
        <v>x</v>
      </c>
      <c r="U35" s="1" t="str">
        <f>VLOOKUP($A35,sort!$B$8:$AI$73,23,FALSE)</f>
        <v>x</v>
      </c>
      <c r="V35" s="1" t="str">
        <f>VLOOKUP($A35,sort!$B$8:$AI$73,24,FALSE)</f>
        <v>x</v>
      </c>
      <c r="W35" s="1" t="str">
        <f>VLOOKUP($A35,sort!$B$8:$AI$73,25,FALSE)</f>
        <v>x</v>
      </c>
      <c r="X35" s="99">
        <f>VLOOKUP($A35,sort!$B$8:$AI$73,26,FALSE)</f>
        <v>0</v>
      </c>
      <c r="Y35" s="2"/>
      <c r="Z35" s="94">
        <f>VLOOKUP($A35,sort!$B$8:$AI$73,31,FALSE)</f>
        <v>6.0000000000000002E-6</v>
      </c>
      <c r="AA35" s="87">
        <f>'preračuni STB'!V224</f>
        <v>0</v>
      </c>
    </row>
    <row r="36" spans="1:27" ht="17.25">
      <c r="A36" s="97">
        <v>29</v>
      </c>
      <c r="B36" s="100">
        <f>VLOOKUP($A36,sort!$B$8:$AI$73,3,FALSE)</f>
        <v>16</v>
      </c>
      <c r="C36" s="85">
        <f>VLOOKUP($A36,sort!$B$8:$AI$73,5,FALSE)</f>
        <v>0</v>
      </c>
      <c r="D36" s="135">
        <f>VLOOKUP($A36,sort!$B$8:$AI$73,6,FALSE)</f>
        <v>0</v>
      </c>
      <c r="E36" s="88">
        <f>VLOOKUP($A36,sort!$B$8:$AI$73,7,FALSE)</f>
        <v>10.8</v>
      </c>
      <c r="F36" s="1" t="str">
        <f>VLOOKUP($A36,sort!$B$8:$AI$73,8,FALSE)</f>
        <v>x</v>
      </c>
      <c r="G36" s="1" t="str">
        <f>VLOOKUP($A36,sort!$B$8:$AI$73,9,FALSE)</f>
        <v>x</v>
      </c>
      <c r="H36" s="1" t="str">
        <f>VLOOKUP($A36,sort!$B$8:$AI$73,10,FALSE)</f>
        <v>x</v>
      </c>
      <c r="I36" s="1" t="str">
        <f>VLOOKUP($A36,sort!$B$8:$AI$73,11,FALSE)</f>
        <v>x</v>
      </c>
      <c r="J36" s="1" t="str">
        <f>VLOOKUP($A36,sort!$B$8:$AI$73,12,FALSE)</f>
        <v>x</v>
      </c>
      <c r="K36" s="1" t="str">
        <f>VLOOKUP($A36,sort!$B$8:$AI$73,13,FALSE)</f>
        <v>x</v>
      </c>
      <c r="L36" s="1" t="str">
        <f>VLOOKUP($A36,sort!$B$8:$AI$73,14,FALSE)</f>
        <v>x</v>
      </c>
      <c r="M36" s="1" t="str">
        <f>VLOOKUP($A36,sort!$B$8:$AI$73,15,FALSE)</f>
        <v>x</v>
      </c>
      <c r="N36" s="1" t="str">
        <f>VLOOKUP($A36,sort!$B$8:$AI$73,16,FALSE)</f>
        <v>x</v>
      </c>
      <c r="O36" s="1" t="str">
        <f>VLOOKUP($A36,sort!$B$8:$AI$73,17,FALSE)</f>
        <v>x</v>
      </c>
      <c r="P36" s="1" t="str">
        <f>VLOOKUP($A36,sort!$B$8:$AI$73,18,FALSE)</f>
        <v>x</v>
      </c>
      <c r="Q36" s="1" t="str">
        <f>VLOOKUP($A36,sort!$B$8:$AI$73,19,FALSE)</f>
        <v>x</v>
      </c>
      <c r="R36" s="1" t="str">
        <f>VLOOKUP($A36,sort!$B$8:$AI$73,20,FALSE)</f>
        <v>x</v>
      </c>
      <c r="S36" s="1" t="str">
        <f>VLOOKUP($A36,sort!$B$8:$AI$73,21,FALSE)</f>
        <v>x</v>
      </c>
      <c r="T36" s="1" t="str">
        <f>VLOOKUP($A36,sort!$B$8:$AI$73,22,FALSE)</f>
        <v>x</v>
      </c>
      <c r="U36" s="1" t="str">
        <f>VLOOKUP($A36,sort!$B$8:$AI$73,23,FALSE)</f>
        <v>x</v>
      </c>
      <c r="V36" s="1" t="str">
        <f>VLOOKUP($A36,sort!$B$8:$AI$73,24,FALSE)</f>
        <v>x</v>
      </c>
      <c r="W36" s="1" t="str">
        <f>VLOOKUP($A36,sort!$B$8:$AI$73,25,FALSE)</f>
        <v>x</v>
      </c>
      <c r="X36" s="99">
        <f>VLOOKUP($A36,sort!$B$8:$AI$73,26,FALSE)</f>
        <v>0</v>
      </c>
      <c r="Y36" s="2"/>
      <c r="Z36" s="94">
        <f>VLOOKUP($A36,sort!$B$8:$AI$73,31,FALSE)</f>
        <v>5.8999999999999994E-6</v>
      </c>
      <c r="AA36" s="87">
        <f>'preračuni STB'!V232</f>
        <v>0</v>
      </c>
    </row>
    <row r="37" spans="1:27" ht="17.25">
      <c r="A37" s="97">
        <v>30</v>
      </c>
      <c r="B37" s="100">
        <f>VLOOKUP($A37,sort!$B$8:$AI$73,3,FALSE)</f>
        <v>16</v>
      </c>
      <c r="C37" s="85">
        <f>VLOOKUP($A37,sort!$B$8:$AI$73,5,FALSE)</f>
        <v>0</v>
      </c>
      <c r="D37" s="135">
        <f>VLOOKUP($A37,sort!$B$8:$AI$73,6,FALSE)</f>
        <v>0</v>
      </c>
      <c r="E37" s="88">
        <f>VLOOKUP($A37,sort!$B$8:$AI$73,7,FALSE)</f>
        <v>10.8</v>
      </c>
      <c r="F37" s="1" t="str">
        <f>VLOOKUP($A37,sort!$B$8:$AI$73,8,FALSE)</f>
        <v>x</v>
      </c>
      <c r="G37" s="1" t="str">
        <f>VLOOKUP($A37,sort!$B$8:$AI$73,9,FALSE)</f>
        <v>x</v>
      </c>
      <c r="H37" s="1" t="str">
        <f>VLOOKUP($A37,sort!$B$8:$AI$73,10,FALSE)</f>
        <v>x</v>
      </c>
      <c r="I37" s="1" t="str">
        <f>VLOOKUP($A37,sort!$B$8:$AI$73,11,FALSE)</f>
        <v>x</v>
      </c>
      <c r="J37" s="1" t="str">
        <f>VLOOKUP($A37,sort!$B$8:$AI$73,12,FALSE)</f>
        <v>x</v>
      </c>
      <c r="K37" s="1" t="str">
        <f>VLOOKUP($A37,sort!$B$8:$AI$73,13,FALSE)</f>
        <v>x</v>
      </c>
      <c r="L37" s="1" t="str">
        <f>VLOOKUP($A37,sort!$B$8:$AI$73,14,FALSE)</f>
        <v>x</v>
      </c>
      <c r="M37" s="1" t="str">
        <f>VLOOKUP($A37,sort!$B$8:$AI$73,15,FALSE)</f>
        <v>x</v>
      </c>
      <c r="N37" s="1" t="str">
        <f>VLOOKUP($A37,sort!$B$8:$AI$73,16,FALSE)</f>
        <v>x</v>
      </c>
      <c r="O37" s="1" t="str">
        <f>VLOOKUP($A37,sort!$B$8:$AI$73,17,FALSE)</f>
        <v>x</v>
      </c>
      <c r="P37" s="1" t="str">
        <f>VLOOKUP($A37,sort!$B$8:$AI$73,18,FALSE)</f>
        <v>x</v>
      </c>
      <c r="Q37" s="1" t="str">
        <f>VLOOKUP($A37,sort!$B$8:$AI$73,19,FALSE)</f>
        <v>x</v>
      </c>
      <c r="R37" s="1" t="str">
        <f>VLOOKUP($A37,sort!$B$8:$AI$73,20,FALSE)</f>
        <v>x</v>
      </c>
      <c r="S37" s="1" t="str">
        <f>VLOOKUP($A37,sort!$B$8:$AI$73,21,FALSE)</f>
        <v>x</v>
      </c>
      <c r="T37" s="1" t="str">
        <f>VLOOKUP($A37,sort!$B$8:$AI$73,22,FALSE)</f>
        <v>x</v>
      </c>
      <c r="U37" s="1" t="str">
        <f>VLOOKUP($A37,sort!$B$8:$AI$73,23,FALSE)</f>
        <v>x</v>
      </c>
      <c r="V37" s="1" t="str">
        <f>VLOOKUP($A37,sort!$B$8:$AI$73,24,FALSE)</f>
        <v>x</v>
      </c>
      <c r="W37" s="1" t="str">
        <f>VLOOKUP($A37,sort!$B$8:$AI$73,25,FALSE)</f>
        <v>x</v>
      </c>
      <c r="X37" s="99">
        <f>VLOOKUP($A37,sort!$B$8:$AI$73,26,FALSE)</f>
        <v>0</v>
      </c>
      <c r="Y37" s="2"/>
      <c r="Z37" s="94">
        <f>VLOOKUP($A37,sort!$B$8:$AI$73,31,FALSE)</f>
        <v>5.7999999999999995E-6</v>
      </c>
      <c r="AA37" s="87">
        <f>'preračuni STB'!V240</f>
        <v>0</v>
      </c>
    </row>
    <row r="38" spans="1:27" ht="17.25">
      <c r="A38" s="97">
        <v>31</v>
      </c>
      <c r="B38" s="100">
        <f>VLOOKUP($A38,sort!$B$8:$AI$73,3,FALSE)</f>
        <v>16</v>
      </c>
      <c r="C38" s="85">
        <f>VLOOKUP($A38,sort!$B$8:$AI$73,5,FALSE)</f>
        <v>0</v>
      </c>
      <c r="D38" s="135">
        <f>VLOOKUP($A38,sort!$B$8:$AI$73,6,FALSE)</f>
        <v>0</v>
      </c>
      <c r="E38" s="88">
        <f>VLOOKUP($A38,sort!$B$8:$AI$73,7,FALSE)</f>
        <v>10.8</v>
      </c>
      <c r="F38" s="1" t="str">
        <f>VLOOKUP($A38,sort!$B$8:$AI$73,8,FALSE)</f>
        <v>x</v>
      </c>
      <c r="G38" s="1" t="str">
        <f>VLOOKUP($A38,sort!$B$8:$AI$73,9,FALSE)</f>
        <v>x</v>
      </c>
      <c r="H38" s="1" t="str">
        <f>VLOOKUP($A38,sort!$B$8:$AI$73,10,FALSE)</f>
        <v>x</v>
      </c>
      <c r="I38" s="1" t="str">
        <f>VLOOKUP($A38,sort!$B$8:$AI$73,11,FALSE)</f>
        <v>x</v>
      </c>
      <c r="J38" s="1" t="str">
        <f>VLOOKUP($A38,sort!$B$8:$AI$73,12,FALSE)</f>
        <v>x</v>
      </c>
      <c r="K38" s="1" t="str">
        <f>VLOOKUP($A38,sort!$B$8:$AI$73,13,FALSE)</f>
        <v>x</v>
      </c>
      <c r="L38" s="1" t="str">
        <f>VLOOKUP($A38,sort!$B$8:$AI$73,14,FALSE)</f>
        <v>x</v>
      </c>
      <c r="M38" s="1" t="str">
        <f>VLOOKUP($A38,sort!$B$8:$AI$73,15,FALSE)</f>
        <v>x</v>
      </c>
      <c r="N38" s="1" t="str">
        <f>VLOOKUP($A38,sort!$B$8:$AI$73,16,FALSE)</f>
        <v>x</v>
      </c>
      <c r="O38" s="1" t="str">
        <f>VLOOKUP($A38,sort!$B$8:$AI$73,17,FALSE)</f>
        <v>x</v>
      </c>
      <c r="P38" s="1" t="str">
        <f>VLOOKUP($A38,sort!$B$8:$AI$73,18,FALSE)</f>
        <v>x</v>
      </c>
      <c r="Q38" s="1" t="str">
        <f>VLOOKUP($A38,sort!$B$8:$AI$73,19,FALSE)</f>
        <v>x</v>
      </c>
      <c r="R38" s="1" t="str">
        <f>VLOOKUP($A38,sort!$B$8:$AI$73,20,FALSE)</f>
        <v>x</v>
      </c>
      <c r="S38" s="1" t="str">
        <f>VLOOKUP($A38,sort!$B$8:$AI$73,21,FALSE)</f>
        <v>x</v>
      </c>
      <c r="T38" s="1" t="str">
        <f>VLOOKUP($A38,sort!$B$8:$AI$73,22,FALSE)</f>
        <v>x</v>
      </c>
      <c r="U38" s="1" t="str">
        <f>VLOOKUP($A38,sort!$B$8:$AI$73,23,FALSE)</f>
        <v>x</v>
      </c>
      <c r="V38" s="1" t="str">
        <f>VLOOKUP($A38,sort!$B$8:$AI$73,24,FALSE)</f>
        <v>x</v>
      </c>
      <c r="W38" s="1" t="str">
        <f>VLOOKUP($A38,sort!$B$8:$AI$73,25,FALSE)</f>
        <v>x</v>
      </c>
      <c r="X38" s="99">
        <f>VLOOKUP($A38,sort!$B$8:$AI$73,26,FALSE)</f>
        <v>0</v>
      </c>
      <c r="Y38" s="2"/>
      <c r="Z38" s="94">
        <f>VLOOKUP($A38,sort!$B$8:$AI$73,31,FALSE)</f>
        <v>5.6999999999999996E-6</v>
      </c>
      <c r="AA38" s="87">
        <f>'preračuni STB'!V248</f>
        <v>0</v>
      </c>
    </row>
    <row r="39" spans="1:27" ht="17.25">
      <c r="A39" s="97">
        <v>32</v>
      </c>
      <c r="B39" s="100">
        <f>VLOOKUP($A39,sort!$B$8:$AI$73,3,FALSE)</f>
        <v>16</v>
      </c>
      <c r="C39" s="85">
        <f>VLOOKUP($A39,sort!$B$8:$AI$73,5,FALSE)</f>
        <v>0</v>
      </c>
      <c r="D39" s="135">
        <f>VLOOKUP($A39,sort!$B$8:$AI$73,6,FALSE)</f>
        <v>0</v>
      </c>
      <c r="E39" s="88">
        <f>VLOOKUP($A39,sort!$B$8:$AI$73,7,FALSE)</f>
        <v>10.8</v>
      </c>
      <c r="F39" s="1" t="str">
        <f>VLOOKUP($A39,sort!$B$8:$AI$73,8,FALSE)</f>
        <v>x</v>
      </c>
      <c r="G39" s="1" t="str">
        <f>VLOOKUP($A39,sort!$B$8:$AI$73,9,FALSE)</f>
        <v>x</v>
      </c>
      <c r="H39" s="1" t="str">
        <f>VLOOKUP($A39,sort!$B$8:$AI$73,10,FALSE)</f>
        <v>x</v>
      </c>
      <c r="I39" s="1" t="str">
        <f>VLOOKUP($A39,sort!$B$8:$AI$73,11,FALSE)</f>
        <v>x</v>
      </c>
      <c r="J39" s="1" t="str">
        <f>VLOOKUP($A39,sort!$B$8:$AI$73,12,FALSE)</f>
        <v>x</v>
      </c>
      <c r="K39" s="1" t="str">
        <f>VLOOKUP($A39,sort!$B$8:$AI$73,13,FALSE)</f>
        <v>x</v>
      </c>
      <c r="L39" s="1" t="str">
        <f>VLOOKUP($A39,sort!$B$8:$AI$73,14,FALSE)</f>
        <v>x</v>
      </c>
      <c r="M39" s="1" t="str">
        <f>VLOOKUP($A39,sort!$B$8:$AI$73,15,FALSE)</f>
        <v>x</v>
      </c>
      <c r="N39" s="1" t="str">
        <f>VLOOKUP($A39,sort!$B$8:$AI$73,16,FALSE)</f>
        <v>x</v>
      </c>
      <c r="O39" s="1" t="str">
        <f>VLOOKUP($A39,sort!$B$8:$AI$73,17,FALSE)</f>
        <v>x</v>
      </c>
      <c r="P39" s="1" t="str">
        <f>VLOOKUP($A39,sort!$B$8:$AI$73,18,FALSE)</f>
        <v>x</v>
      </c>
      <c r="Q39" s="1" t="str">
        <f>VLOOKUP($A39,sort!$B$8:$AI$73,19,FALSE)</f>
        <v>x</v>
      </c>
      <c r="R39" s="1" t="str">
        <f>VLOOKUP($A39,sort!$B$8:$AI$73,20,FALSE)</f>
        <v>x</v>
      </c>
      <c r="S39" s="1" t="str">
        <f>VLOOKUP($A39,sort!$B$8:$AI$73,21,FALSE)</f>
        <v>x</v>
      </c>
      <c r="T39" s="1" t="str">
        <f>VLOOKUP($A39,sort!$B$8:$AI$73,22,FALSE)</f>
        <v>x</v>
      </c>
      <c r="U39" s="1" t="str">
        <f>VLOOKUP($A39,sort!$B$8:$AI$73,23,FALSE)</f>
        <v>x</v>
      </c>
      <c r="V39" s="1" t="str">
        <f>VLOOKUP($A39,sort!$B$8:$AI$73,24,FALSE)</f>
        <v>x</v>
      </c>
      <c r="W39" s="1" t="str">
        <f>VLOOKUP($A39,sort!$B$8:$AI$73,25,FALSE)</f>
        <v>x</v>
      </c>
      <c r="X39" s="99">
        <f>VLOOKUP($A39,sort!$B$8:$AI$73,26,FALSE)</f>
        <v>0</v>
      </c>
      <c r="Y39" s="2"/>
      <c r="Z39" s="94">
        <f>VLOOKUP($A39,sort!$B$8:$AI$73,31,FALSE)</f>
        <v>5.5999999999999997E-6</v>
      </c>
      <c r="AA39" s="87">
        <f>'preračuni STB'!V256</f>
        <v>0</v>
      </c>
    </row>
    <row r="40" spans="1:27" ht="17.25">
      <c r="A40" s="97">
        <v>33</v>
      </c>
      <c r="B40" s="100">
        <f>VLOOKUP($A40,sort!$B$8:$AI$73,3,FALSE)</f>
        <v>16</v>
      </c>
      <c r="C40" s="85">
        <f>VLOOKUP($A40,sort!$B$8:$AI$73,5,FALSE)</f>
        <v>0</v>
      </c>
      <c r="D40" s="135">
        <f>VLOOKUP($A40,sort!$B$8:$AI$73,6,FALSE)</f>
        <v>0</v>
      </c>
      <c r="E40" s="88">
        <f>VLOOKUP($A40,sort!$B$8:$AI$73,7,FALSE)</f>
        <v>10.8</v>
      </c>
      <c r="F40" s="1" t="str">
        <f>VLOOKUP($A40,sort!$B$8:$AI$73,8,FALSE)</f>
        <v>x</v>
      </c>
      <c r="G40" s="1" t="str">
        <f>VLOOKUP($A40,sort!$B$8:$AI$73,9,FALSE)</f>
        <v>x</v>
      </c>
      <c r="H40" s="1" t="str">
        <f>VLOOKUP($A40,sort!$B$8:$AI$73,10,FALSE)</f>
        <v>x</v>
      </c>
      <c r="I40" s="1" t="str">
        <f>VLOOKUP($A40,sort!$B$8:$AI$73,11,FALSE)</f>
        <v>x</v>
      </c>
      <c r="J40" s="1" t="str">
        <f>VLOOKUP($A40,sort!$B$8:$AI$73,12,FALSE)</f>
        <v>x</v>
      </c>
      <c r="K40" s="1" t="str">
        <f>VLOOKUP($A40,sort!$B$8:$AI$73,13,FALSE)</f>
        <v>x</v>
      </c>
      <c r="L40" s="1" t="str">
        <f>VLOOKUP($A40,sort!$B$8:$AI$73,14,FALSE)</f>
        <v>x</v>
      </c>
      <c r="M40" s="1" t="str">
        <f>VLOOKUP($A40,sort!$B$8:$AI$73,15,FALSE)</f>
        <v>x</v>
      </c>
      <c r="N40" s="1" t="str">
        <f>VLOOKUP($A40,sort!$B$8:$AI$73,16,FALSE)</f>
        <v>x</v>
      </c>
      <c r="O40" s="1" t="str">
        <f>VLOOKUP($A40,sort!$B$8:$AI$73,17,FALSE)</f>
        <v>x</v>
      </c>
      <c r="P40" s="1" t="str">
        <f>VLOOKUP($A40,sort!$B$8:$AI$73,18,FALSE)</f>
        <v>x</v>
      </c>
      <c r="Q40" s="1" t="str">
        <f>VLOOKUP($A40,sort!$B$8:$AI$73,19,FALSE)</f>
        <v>x</v>
      </c>
      <c r="R40" s="1" t="str">
        <f>VLOOKUP($A40,sort!$B$8:$AI$73,20,FALSE)</f>
        <v>x</v>
      </c>
      <c r="S40" s="1" t="str">
        <f>VLOOKUP($A40,sort!$B$8:$AI$73,21,FALSE)</f>
        <v>x</v>
      </c>
      <c r="T40" s="1" t="str">
        <f>VLOOKUP($A40,sort!$B$8:$AI$73,22,FALSE)</f>
        <v>x</v>
      </c>
      <c r="U40" s="1" t="str">
        <f>VLOOKUP($A40,sort!$B$8:$AI$73,23,FALSE)</f>
        <v>x</v>
      </c>
      <c r="V40" s="1" t="str">
        <f>VLOOKUP($A40,sort!$B$8:$AI$73,24,FALSE)</f>
        <v>x</v>
      </c>
      <c r="W40" s="1" t="str">
        <f>VLOOKUP($A40,sort!$B$8:$AI$73,25,FALSE)</f>
        <v>x</v>
      </c>
      <c r="X40" s="99">
        <f>VLOOKUP($A40,sort!$B$8:$AI$73,26,FALSE)</f>
        <v>0</v>
      </c>
      <c r="Y40" s="2"/>
      <c r="Z40" s="94">
        <f>VLOOKUP($A40,sort!$B$8:$AI$73,31,FALSE)</f>
        <v>5.4999999999999999E-6</v>
      </c>
      <c r="AA40" s="87">
        <f>'preračuni STB'!V264</f>
        <v>0</v>
      </c>
    </row>
    <row r="41" spans="1:27" ht="17.25">
      <c r="A41" s="97">
        <v>34</v>
      </c>
      <c r="B41" s="100">
        <f>VLOOKUP($A41,sort!$B$8:$AI$73,3,FALSE)</f>
        <v>16</v>
      </c>
      <c r="C41" s="85">
        <f>VLOOKUP($A41,sort!$B$8:$AI$73,5,FALSE)</f>
        <v>0</v>
      </c>
      <c r="D41" s="135">
        <f>VLOOKUP($A41,sort!$B$8:$AI$73,6,FALSE)</f>
        <v>0</v>
      </c>
      <c r="E41" s="88">
        <f>VLOOKUP($A41,sort!$B$8:$AI$73,7,FALSE)</f>
        <v>10.8</v>
      </c>
      <c r="F41" s="1" t="str">
        <f>VLOOKUP($A41,sort!$B$8:$AI$73,8,FALSE)</f>
        <v>x</v>
      </c>
      <c r="G41" s="1" t="str">
        <f>VLOOKUP($A41,sort!$B$8:$AI$73,9,FALSE)</f>
        <v>x</v>
      </c>
      <c r="H41" s="1" t="str">
        <f>VLOOKUP($A41,sort!$B$8:$AI$73,10,FALSE)</f>
        <v>x</v>
      </c>
      <c r="I41" s="1" t="str">
        <f>VLOOKUP($A41,sort!$B$8:$AI$73,11,FALSE)</f>
        <v>x</v>
      </c>
      <c r="J41" s="1" t="str">
        <f>VLOOKUP($A41,sort!$B$8:$AI$73,12,FALSE)</f>
        <v>x</v>
      </c>
      <c r="K41" s="1" t="str">
        <f>VLOOKUP($A41,sort!$B$8:$AI$73,13,FALSE)</f>
        <v>x</v>
      </c>
      <c r="L41" s="1" t="str">
        <f>VLOOKUP($A41,sort!$B$8:$AI$73,14,FALSE)</f>
        <v>x</v>
      </c>
      <c r="M41" s="1" t="str">
        <f>VLOOKUP($A41,sort!$B$8:$AI$73,15,FALSE)</f>
        <v>x</v>
      </c>
      <c r="N41" s="1" t="str">
        <f>VLOOKUP($A41,sort!$B$8:$AI$73,16,FALSE)</f>
        <v>x</v>
      </c>
      <c r="O41" s="1" t="str">
        <f>VLOOKUP($A41,sort!$B$8:$AI$73,17,FALSE)</f>
        <v>x</v>
      </c>
      <c r="P41" s="1" t="str">
        <f>VLOOKUP($A41,sort!$B$8:$AI$73,18,FALSE)</f>
        <v>x</v>
      </c>
      <c r="Q41" s="1" t="str">
        <f>VLOOKUP($A41,sort!$B$8:$AI$73,19,FALSE)</f>
        <v>x</v>
      </c>
      <c r="R41" s="1" t="str">
        <f>VLOOKUP($A41,sort!$B$8:$AI$73,20,FALSE)</f>
        <v>x</v>
      </c>
      <c r="S41" s="1" t="str">
        <f>VLOOKUP($A41,sort!$B$8:$AI$73,21,FALSE)</f>
        <v>x</v>
      </c>
      <c r="T41" s="1" t="str">
        <f>VLOOKUP($A41,sort!$B$8:$AI$73,22,FALSE)</f>
        <v>x</v>
      </c>
      <c r="U41" s="1" t="str">
        <f>VLOOKUP($A41,sort!$B$8:$AI$73,23,FALSE)</f>
        <v>x</v>
      </c>
      <c r="V41" s="1" t="str">
        <f>VLOOKUP($A41,sort!$B$8:$AI$73,24,FALSE)</f>
        <v>x</v>
      </c>
      <c r="W41" s="1" t="str">
        <f>VLOOKUP($A41,sort!$B$8:$AI$73,25,FALSE)</f>
        <v>x</v>
      </c>
      <c r="X41" s="99">
        <f>VLOOKUP($A41,sort!$B$8:$AI$73,26,FALSE)</f>
        <v>0</v>
      </c>
      <c r="Y41" s="2"/>
      <c r="Z41" s="94">
        <f>VLOOKUP($A41,sort!$B$8:$AI$73,31,FALSE)</f>
        <v>5.4E-6</v>
      </c>
      <c r="AA41" s="87">
        <f>'preračuni STB'!V272</f>
        <v>0</v>
      </c>
    </row>
    <row r="42" spans="1:27" ht="17.25">
      <c r="A42" s="97">
        <v>35</v>
      </c>
      <c r="B42" s="100">
        <f>VLOOKUP($A42,sort!$B$8:$AI$73,3,FALSE)</f>
        <v>16</v>
      </c>
      <c r="C42" s="85">
        <f>VLOOKUP($A42,sort!$B$8:$AI$73,5,FALSE)</f>
        <v>0</v>
      </c>
      <c r="D42" s="135">
        <f>VLOOKUP($A42,sort!$B$8:$AI$73,6,FALSE)</f>
        <v>0</v>
      </c>
      <c r="E42" s="88">
        <f>VLOOKUP($A42,sort!$B$8:$AI$73,7,FALSE)</f>
        <v>10.8</v>
      </c>
      <c r="F42" s="1" t="str">
        <f>VLOOKUP($A42,sort!$B$8:$AI$73,8,FALSE)</f>
        <v>x</v>
      </c>
      <c r="G42" s="1" t="str">
        <f>VLOOKUP($A42,sort!$B$8:$AI$73,9,FALSE)</f>
        <v>x</v>
      </c>
      <c r="H42" s="1" t="str">
        <f>VLOOKUP($A42,sort!$B$8:$AI$73,10,FALSE)</f>
        <v>x</v>
      </c>
      <c r="I42" s="1" t="str">
        <f>VLOOKUP($A42,sort!$B$8:$AI$73,11,FALSE)</f>
        <v>x</v>
      </c>
      <c r="J42" s="1" t="str">
        <f>VLOOKUP($A42,sort!$B$8:$AI$73,12,FALSE)</f>
        <v>x</v>
      </c>
      <c r="K42" s="1" t="str">
        <f>VLOOKUP($A42,sort!$B$8:$AI$73,13,FALSE)</f>
        <v>x</v>
      </c>
      <c r="L42" s="1" t="str">
        <f>VLOOKUP($A42,sort!$B$8:$AI$73,14,FALSE)</f>
        <v>x</v>
      </c>
      <c r="M42" s="1" t="str">
        <f>VLOOKUP($A42,sort!$B$8:$AI$73,15,FALSE)</f>
        <v>x</v>
      </c>
      <c r="N42" s="1" t="str">
        <f>VLOOKUP($A42,sort!$B$8:$AI$73,16,FALSE)</f>
        <v>x</v>
      </c>
      <c r="O42" s="1" t="str">
        <f>VLOOKUP($A42,sort!$B$8:$AI$73,17,FALSE)</f>
        <v>x</v>
      </c>
      <c r="P42" s="1" t="str">
        <f>VLOOKUP($A42,sort!$B$8:$AI$73,18,FALSE)</f>
        <v>x</v>
      </c>
      <c r="Q42" s="1" t="str">
        <f>VLOOKUP($A42,sort!$B$8:$AI$73,19,FALSE)</f>
        <v>x</v>
      </c>
      <c r="R42" s="1" t="str">
        <f>VLOOKUP($A42,sort!$B$8:$AI$73,20,FALSE)</f>
        <v>x</v>
      </c>
      <c r="S42" s="1" t="str">
        <f>VLOOKUP($A42,sort!$B$8:$AI$73,21,FALSE)</f>
        <v>x</v>
      </c>
      <c r="T42" s="1" t="str">
        <f>VLOOKUP($A42,sort!$B$8:$AI$73,22,FALSE)</f>
        <v>x</v>
      </c>
      <c r="U42" s="1" t="str">
        <f>VLOOKUP($A42,sort!$B$8:$AI$73,23,FALSE)</f>
        <v>x</v>
      </c>
      <c r="V42" s="1" t="str">
        <f>VLOOKUP($A42,sort!$B$8:$AI$73,24,FALSE)</f>
        <v>x</v>
      </c>
      <c r="W42" s="1" t="str">
        <f>VLOOKUP($A42,sort!$B$8:$AI$73,25,FALSE)</f>
        <v>x</v>
      </c>
      <c r="X42" s="99">
        <f>VLOOKUP($A42,sort!$B$8:$AI$73,26,FALSE)</f>
        <v>0</v>
      </c>
      <c r="Y42" s="2"/>
      <c r="Z42" s="94">
        <f>VLOOKUP($A42,sort!$B$8:$AI$73,31,FALSE)</f>
        <v>5.3000000000000001E-6</v>
      </c>
      <c r="AA42" s="87">
        <f>'preračuni STB'!V280</f>
        <v>0</v>
      </c>
    </row>
    <row r="43" spans="1:27" ht="17.25" hidden="1">
      <c r="A43" s="97">
        <v>36</v>
      </c>
      <c r="B43" s="100">
        <f>VLOOKUP($A43,sort!$B$8:$AI$73,3,FALSE)</f>
        <v>16</v>
      </c>
      <c r="C43" s="85">
        <f>VLOOKUP($A43,sort!$B$8:$AI$73,5,FALSE)</f>
        <v>0</v>
      </c>
      <c r="D43" s="85">
        <f>VLOOKUP($A43,sort!$B$8:$AI$73,6,FALSE)</f>
        <v>0</v>
      </c>
      <c r="E43" s="88">
        <f>VLOOKUP($A43,sort!$B$8:$AI$73,7,FALSE)</f>
        <v>10.8</v>
      </c>
      <c r="F43" s="1" t="str">
        <f>VLOOKUP($A43,sort!$B$8:$AI$73,8,FALSE)</f>
        <v>x</v>
      </c>
      <c r="G43" s="1" t="str">
        <f>VLOOKUP($A43,sort!$B$8:$AI$73,9,FALSE)</f>
        <v>x</v>
      </c>
      <c r="H43" s="1" t="str">
        <f>VLOOKUP($A43,sort!$B$8:$AI$73,10,FALSE)</f>
        <v>x</v>
      </c>
      <c r="I43" s="1" t="str">
        <f>VLOOKUP($A43,sort!$B$8:$AI$73,11,FALSE)</f>
        <v>x</v>
      </c>
      <c r="J43" s="1" t="str">
        <f>VLOOKUP($A43,sort!$B$8:$AI$73,12,FALSE)</f>
        <v>x</v>
      </c>
      <c r="K43" s="1" t="str">
        <f>VLOOKUP($A43,sort!$B$8:$AI$73,13,FALSE)</f>
        <v>x</v>
      </c>
      <c r="L43" s="1" t="str">
        <f>VLOOKUP($A43,sort!$B$8:$AI$73,14,FALSE)</f>
        <v>x</v>
      </c>
      <c r="M43" s="1" t="str">
        <f>VLOOKUP($A43,sort!$B$8:$AI$73,15,FALSE)</f>
        <v>x</v>
      </c>
      <c r="N43" s="1" t="str">
        <f>VLOOKUP($A43,sort!$B$8:$AI$73,16,FALSE)</f>
        <v>x</v>
      </c>
      <c r="O43" s="1" t="str">
        <f>VLOOKUP($A43,sort!$B$8:$AI$73,17,FALSE)</f>
        <v>x</v>
      </c>
      <c r="P43" s="1" t="str">
        <f>VLOOKUP($A43,sort!$B$8:$AI$73,18,FALSE)</f>
        <v>x</v>
      </c>
      <c r="Q43" s="1" t="str">
        <f>VLOOKUP($A43,sort!$B$8:$AI$73,19,FALSE)</f>
        <v>x</v>
      </c>
      <c r="R43" s="1" t="str">
        <f>VLOOKUP($A43,sort!$B$8:$AI$73,20,FALSE)</f>
        <v>x</v>
      </c>
      <c r="S43" s="1" t="str">
        <f>VLOOKUP($A43,sort!$B$8:$AI$73,21,FALSE)</f>
        <v>x</v>
      </c>
      <c r="T43" s="1" t="str">
        <f>VLOOKUP($A43,sort!$B$8:$AI$73,22,FALSE)</f>
        <v>x</v>
      </c>
      <c r="U43" s="1" t="str">
        <f>VLOOKUP($A43,sort!$B$8:$AI$73,23,FALSE)</f>
        <v>x</v>
      </c>
      <c r="V43" s="1" t="str">
        <f>VLOOKUP($A43,sort!$B$8:$AI$73,24,FALSE)</f>
        <v>x</v>
      </c>
      <c r="W43" s="1" t="str">
        <f>VLOOKUP($A43,sort!$B$8:$AI$73,25,FALSE)</f>
        <v>x</v>
      </c>
      <c r="X43" s="99">
        <f>VLOOKUP($A43,sort!$B$8:$AI$73,26,FALSE)</f>
        <v>0</v>
      </c>
      <c r="Y43" s="2"/>
      <c r="Z43" s="94">
        <f>VLOOKUP($A43,sort!$B$8:$AI$73,31,FALSE)</f>
        <v>5.1999999999999993E-6</v>
      </c>
      <c r="AA43" s="87">
        <f>'preračuni STB'!V288</f>
        <v>0</v>
      </c>
    </row>
    <row r="44" spans="1:27" ht="17.25" hidden="1">
      <c r="A44" s="97">
        <v>37</v>
      </c>
      <c r="B44" s="100">
        <f>VLOOKUP($A44,sort!$B$8:$AI$73,3,FALSE)</f>
        <v>16</v>
      </c>
      <c r="C44" s="85">
        <f>VLOOKUP($A44,sort!$B$8:$AI$73,5,FALSE)</f>
        <v>0</v>
      </c>
      <c r="D44" s="85">
        <f>VLOOKUP($A44,sort!$B$8:$AI$73,6,FALSE)</f>
        <v>0</v>
      </c>
      <c r="E44" s="88">
        <f>VLOOKUP($A44,sort!$B$8:$AI$73,7,FALSE)</f>
        <v>10.8</v>
      </c>
      <c r="F44" s="1" t="str">
        <f>VLOOKUP($A44,sort!$B$8:$AI$73,8,FALSE)</f>
        <v>x</v>
      </c>
      <c r="G44" s="1" t="str">
        <f>VLOOKUP($A44,sort!$B$8:$AI$73,9,FALSE)</f>
        <v>x</v>
      </c>
      <c r="H44" s="1" t="str">
        <f>VLOOKUP($A44,sort!$B$8:$AI$73,10,FALSE)</f>
        <v>x</v>
      </c>
      <c r="I44" s="1" t="str">
        <f>VLOOKUP($A44,sort!$B$8:$AI$73,11,FALSE)</f>
        <v>x</v>
      </c>
      <c r="J44" s="1" t="str">
        <f>VLOOKUP($A44,sort!$B$8:$AI$73,12,FALSE)</f>
        <v>x</v>
      </c>
      <c r="K44" s="1" t="str">
        <f>VLOOKUP($A44,sort!$B$8:$AI$73,13,FALSE)</f>
        <v>x</v>
      </c>
      <c r="L44" s="1" t="str">
        <f>VLOOKUP($A44,sort!$B$8:$AI$73,14,FALSE)</f>
        <v>x</v>
      </c>
      <c r="M44" s="1" t="str">
        <f>VLOOKUP($A44,sort!$B$8:$AI$73,15,FALSE)</f>
        <v>x</v>
      </c>
      <c r="N44" s="1" t="str">
        <f>VLOOKUP($A44,sort!$B$8:$AI$73,16,FALSE)</f>
        <v>x</v>
      </c>
      <c r="O44" s="1" t="str">
        <f>VLOOKUP($A44,sort!$B$8:$AI$73,17,FALSE)</f>
        <v>x</v>
      </c>
      <c r="P44" s="1" t="str">
        <f>VLOOKUP($A44,sort!$B$8:$AI$73,18,FALSE)</f>
        <v>x</v>
      </c>
      <c r="Q44" s="1" t="str">
        <f>VLOOKUP($A44,sort!$B$8:$AI$73,19,FALSE)</f>
        <v>x</v>
      </c>
      <c r="R44" s="1" t="str">
        <f>VLOOKUP($A44,sort!$B$8:$AI$73,20,FALSE)</f>
        <v>x</v>
      </c>
      <c r="S44" s="1" t="str">
        <f>VLOOKUP($A44,sort!$B$8:$AI$73,21,FALSE)</f>
        <v>x</v>
      </c>
      <c r="T44" s="1" t="str">
        <f>VLOOKUP($A44,sort!$B$8:$AI$73,22,FALSE)</f>
        <v>x</v>
      </c>
      <c r="U44" s="1" t="str">
        <f>VLOOKUP($A44,sort!$B$8:$AI$73,23,FALSE)</f>
        <v>x</v>
      </c>
      <c r="V44" s="1" t="str">
        <f>VLOOKUP($A44,sort!$B$8:$AI$73,24,FALSE)</f>
        <v>x</v>
      </c>
      <c r="W44" s="1" t="str">
        <f>VLOOKUP($A44,sort!$B$8:$AI$73,25,FALSE)</f>
        <v>x</v>
      </c>
      <c r="X44" s="99">
        <f>VLOOKUP($A44,sort!$B$8:$AI$73,26,FALSE)</f>
        <v>0</v>
      </c>
      <c r="Y44" s="2"/>
      <c r="Z44" s="94">
        <f>VLOOKUP($A44,sort!$B$8:$AI$73,31,FALSE)</f>
        <v>5.0999999999999995E-6</v>
      </c>
      <c r="AA44" s="87">
        <f>'preračuni STB'!V296</f>
        <v>0</v>
      </c>
    </row>
    <row r="45" spans="1:27" ht="17.25" hidden="1">
      <c r="A45" s="97">
        <v>38</v>
      </c>
      <c r="B45" s="100">
        <f>VLOOKUP($A45,sort!$B$8:$AI$73,3,FALSE)</f>
        <v>16</v>
      </c>
      <c r="C45" s="85">
        <f>VLOOKUP($A45,sort!$B$8:$AI$73,5,FALSE)</f>
        <v>0</v>
      </c>
      <c r="D45" s="85">
        <f>VLOOKUP($A45,sort!$B$8:$AI$73,6,FALSE)</f>
        <v>0</v>
      </c>
      <c r="E45" s="88">
        <f>VLOOKUP($A45,sort!$B$8:$AI$73,7,FALSE)</f>
        <v>10.8</v>
      </c>
      <c r="F45" s="1" t="str">
        <f>VLOOKUP($A45,sort!$B$8:$AI$73,8,FALSE)</f>
        <v>x</v>
      </c>
      <c r="G45" s="1" t="str">
        <f>VLOOKUP($A45,sort!$B$8:$AI$73,9,FALSE)</f>
        <v>x</v>
      </c>
      <c r="H45" s="1" t="str">
        <f>VLOOKUP($A45,sort!$B$8:$AI$73,10,FALSE)</f>
        <v>x</v>
      </c>
      <c r="I45" s="1" t="str">
        <f>VLOOKUP($A45,sort!$B$8:$AI$73,11,FALSE)</f>
        <v>x</v>
      </c>
      <c r="J45" s="1" t="str">
        <f>VLOOKUP($A45,sort!$B$8:$AI$73,12,FALSE)</f>
        <v>x</v>
      </c>
      <c r="K45" s="1" t="str">
        <f>VLOOKUP($A45,sort!$B$8:$AI$73,13,FALSE)</f>
        <v>x</v>
      </c>
      <c r="L45" s="1" t="str">
        <f>VLOOKUP($A45,sort!$B$8:$AI$73,14,FALSE)</f>
        <v>x</v>
      </c>
      <c r="M45" s="1" t="str">
        <f>VLOOKUP($A45,sort!$B$8:$AI$73,15,FALSE)</f>
        <v>x</v>
      </c>
      <c r="N45" s="1" t="str">
        <f>VLOOKUP($A45,sort!$B$8:$AI$73,16,FALSE)</f>
        <v>x</v>
      </c>
      <c r="O45" s="1" t="str">
        <f>VLOOKUP($A45,sort!$B$8:$AI$73,17,FALSE)</f>
        <v>x</v>
      </c>
      <c r="P45" s="1" t="str">
        <f>VLOOKUP($A45,sort!$B$8:$AI$73,18,FALSE)</f>
        <v>x</v>
      </c>
      <c r="Q45" s="1" t="str">
        <f>VLOOKUP($A45,sort!$B$8:$AI$73,19,FALSE)</f>
        <v>x</v>
      </c>
      <c r="R45" s="1" t="str">
        <f>VLOOKUP($A45,sort!$B$8:$AI$73,20,FALSE)</f>
        <v>x</v>
      </c>
      <c r="S45" s="1" t="str">
        <f>VLOOKUP($A45,sort!$B$8:$AI$73,21,FALSE)</f>
        <v>x</v>
      </c>
      <c r="T45" s="1" t="str">
        <f>VLOOKUP($A45,sort!$B$8:$AI$73,22,FALSE)</f>
        <v>x</v>
      </c>
      <c r="U45" s="1" t="str">
        <f>VLOOKUP($A45,sort!$B$8:$AI$73,23,FALSE)</f>
        <v>x</v>
      </c>
      <c r="V45" s="1" t="str">
        <f>VLOOKUP($A45,sort!$B$8:$AI$73,24,FALSE)</f>
        <v>x</v>
      </c>
      <c r="W45" s="1" t="str">
        <f>VLOOKUP($A45,sort!$B$8:$AI$73,25,FALSE)</f>
        <v>x</v>
      </c>
      <c r="X45" s="99">
        <f>VLOOKUP($A45,sort!$B$8:$AI$73,26,FALSE)</f>
        <v>0</v>
      </c>
      <c r="Y45" s="2"/>
      <c r="Z45" s="94">
        <f>VLOOKUP($A45,sort!$B$8:$AI$73,31,FALSE)</f>
        <v>4.9999999999999996E-6</v>
      </c>
      <c r="AA45" s="87">
        <f>'preračuni STB'!V304</f>
        <v>0</v>
      </c>
    </row>
    <row r="46" spans="1:27" ht="17.25" hidden="1">
      <c r="A46" s="97">
        <v>39</v>
      </c>
      <c r="B46" s="100">
        <f>VLOOKUP($A46,sort!$B$8:$AI$73,3,FALSE)</f>
        <v>16</v>
      </c>
      <c r="C46" s="85">
        <f>VLOOKUP($A46,sort!$B$8:$AI$73,5,FALSE)</f>
        <v>0</v>
      </c>
      <c r="D46" s="85">
        <f>VLOOKUP($A46,sort!$B$8:$AI$73,6,FALSE)</f>
        <v>0</v>
      </c>
      <c r="E46" s="88">
        <f>VLOOKUP($A46,sort!$B$8:$AI$73,7,FALSE)</f>
        <v>10.8</v>
      </c>
      <c r="F46" s="1" t="str">
        <f>VLOOKUP($A46,sort!$B$8:$AI$73,8,FALSE)</f>
        <v>x</v>
      </c>
      <c r="G46" s="1" t="str">
        <f>VLOOKUP($A46,sort!$B$8:$AI$73,9,FALSE)</f>
        <v>x</v>
      </c>
      <c r="H46" s="1" t="str">
        <f>VLOOKUP($A46,sort!$B$8:$AI$73,10,FALSE)</f>
        <v>x</v>
      </c>
      <c r="I46" s="1" t="str">
        <f>VLOOKUP($A46,sort!$B$8:$AI$73,11,FALSE)</f>
        <v>x</v>
      </c>
      <c r="J46" s="1" t="str">
        <f>VLOOKUP($A46,sort!$B$8:$AI$73,12,FALSE)</f>
        <v>x</v>
      </c>
      <c r="K46" s="1" t="str">
        <f>VLOOKUP($A46,sort!$B$8:$AI$73,13,FALSE)</f>
        <v>x</v>
      </c>
      <c r="L46" s="1" t="str">
        <f>VLOOKUP($A46,sort!$B$8:$AI$73,14,FALSE)</f>
        <v>x</v>
      </c>
      <c r="M46" s="1" t="str">
        <f>VLOOKUP($A46,sort!$B$8:$AI$73,15,FALSE)</f>
        <v>x</v>
      </c>
      <c r="N46" s="1" t="str">
        <f>VLOOKUP($A46,sort!$B$8:$AI$73,16,FALSE)</f>
        <v>x</v>
      </c>
      <c r="O46" s="1" t="str">
        <f>VLOOKUP($A46,sort!$B$8:$AI$73,17,FALSE)</f>
        <v>x</v>
      </c>
      <c r="P46" s="1" t="str">
        <f>VLOOKUP($A46,sort!$B$8:$AI$73,18,FALSE)</f>
        <v>x</v>
      </c>
      <c r="Q46" s="1" t="str">
        <f>VLOOKUP($A46,sort!$B$8:$AI$73,19,FALSE)</f>
        <v>x</v>
      </c>
      <c r="R46" s="1" t="str">
        <f>VLOOKUP($A46,sort!$B$8:$AI$73,20,FALSE)</f>
        <v>x</v>
      </c>
      <c r="S46" s="1" t="str">
        <f>VLOOKUP($A46,sort!$B$8:$AI$73,21,FALSE)</f>
        <v>x</v>
      </c>
      <c r="T46" s="1" t="str">
        <f>VLOOKUP($A46,sort!$B$8:$AI$73,22,FALSE)</f>
        <v>x</v>
      </c>
      <c r="U46" s="1" t="str">
        <f>VLOOKUP($A46,sort!$B$8:$AI$73,23,FALSE)</f>
        <v>x</v>
      </c>
      <c r="V46" s="1" t="str">
        <f>VLOOKUP($A46,sort!$B$8:$AI$73,24,FALSE)</f>
        <v>x</v>
      </c>
      <c r="W46" s="1" t="str">
        <f>VLOOKUP($A46,sort!$B$8:$AI$73,25,FALSE)</f>
        <v>x</v>
      </c>
      <c r="X46" s="99">
        <f>VLOOKUP($A46,sort!$B$8:$AI$73,26,FALSE)</f>
        <v>0</v>
      </c>
      <c r="Y46" s="2"/>
      <c r="Z46" s="94">
        <f>VLOOKUP($A46,sort!$B$8:$AI$73,31,FALSE)</f>
        <v>4.8999999999999997E-6</v>
      </c>
      <c r="AA46" s="87">
        <f>'preračuni STB'!V312</f>
        <v>0</v>
      </c>
    </row>
    <row r="47" spans="1:27" ht="17.25" hidden="1">
      <c r="A47" s="97">
        <v>40</v>
      </c>
      <c r="B47" s="100">
        <f>VLOOKUP($A47,sort!$B$8:$AI$73,3,FALSE)</f>
        <v>16</v>
      </c>
      <c r="C47" s="85">
        <f>VLOOKUP($A47,sort!$B$8:$AI$73,5,FALSE)</f>
        <v>0</v>
      </c>
      <c r="D47" s="85">
        <f>VLOOKUP($A47,sort!$B$8:$AI$73,6,FALSE)</f>
        <v>0</v>
      </c>
      <c r="E47" s="88">
        <f>VLOOKUP($A47,sort!$B$8:$AI$73,7,FALSE)</f>
        <v>10.8</v>
      </c>
      <c r="F47" s="1" t="str">
        <f>VLOOKUP($A47,sort!$B$8:$AI$73,8,FALSE)</f>
        <v>x</v>
      </c>
      <c r="G47" s="1" t="str">
        <f>VLOOKUP($A47,sort!$B$8:$AI$73,9,FALSE)</f>
        <v>x</v>
      </c>
      <c r="H47" s="1" t="str">
        <f>VLOOKUP($A47,sort!$B$8:$AI$73,10,FALSE)</f>
        <v>x</v>
      </c>
      <c r="I47" s="1" t="str">
        <f>VLOOKUP($A47,sort!$B$8:$AI$73,11,FALSE)</f>
        <v>x</v>
      </c>
      <c r="J47" s="1" t="str">
        <f>VLOOKUP($A47,sort!$B$8:$AI$73,12,FALSE)</f>
        <v>x</v>
      </c>
      <c r="K47" s="1" t="str">
        <f>VLOOKUP($A47,sort!$B$8:$AI$73,13,FALSE)</f>
        <v>x</v>
      </c>
      <c r="L47" s="1" t="str">
        <f>VLOOKUP($A47,sort!$B$8:$AI$73,14,FALSE)</f>
        <v>x</v>
      </c>
      <c r="M47" s="1" t="str">
        <f>VLOOKUP($A47,sort!$B$8:$AI$73,15,FALSE)</f>
        <v>x</v>
      </c>
      <c r="N47" s="1" t="str">
        <f>VLOOKUP($A47,sort!$B$8:$AI$73,16,FALSE)</f>
        <v>x</v>
      </c>
      <c r="O47" s="1" t="str">
        <f>VLOOKUP($A47,sort!$B$8:$AI$73,17,FALSE)</f>
        <v>x</v>
      </c>
      <c r="P47" s="1" t="str">
        <f>VLOOKUP($A47,sort!$B$8:$AI$73,18,FALSE)</f>
        <v>x</v>
      </c>
      <c r="Q47" s="1" t="str">
        <f>VLOOKUP($A47,sort!$B$8:$AI$73,19,FALSE)</f>
        <v>x</v>
      </c>
      <c r="R47" s="1" t="str">
        <f>VLOOKUP($A47,sort!$B$8:$AI$73,20,FALSE)</f>
        <v>x</v>
      </c>
      <c r="S47" s="1" t="str">
        <f>VLOOKUP($A47,sort!$B$8:$AI$73,21,FALSE)</f>
        <v>x</v>
      </c>
      <c r="T47" s="1" t="str">
        <f>VLOOKUP($A47,sort!$B$8:$AI$73,22,FALSE)</f>
        <v>x</v>
      </c>
      <c r="U47" s="1" t="str">
        <f>VLOOKUP($A47,sort!$B$8:$AI$73,23,FALSE)</f>
        <v>x</v>
      </c>
      <c r="V47" s="1" t="str">
        <f>VLOOKUP($A47,sort!$B$8:$AI$73,24,FALSE)</f>
        <v>x</v>
      </c>
      <c r="W47" s="1" t="str">
        <f>VLOOKUP($A47,sort!$B$8:$AI$73,25,FALSE)</f>
        <v>x</v>
      </c>
      <c r="X47" s="99">
        <f>VLOOKUP($A47,sort!$B$8:$AI$73,26,FALSE)</f>
        <v>0</v>
      </c>
      <c r="Y47" s="2"/>
      <c r="Z47" s="94">
        <f>VLOOKUP($A47,sort!$B$8:$AI$73,31,FALSE)</f>
        <v>4.7999999999999998E-6</v>
      </c>
      <c r="AA47" s="87">
        <f>'preračuni STB'!V320</f>
        <v>0</v>
      </c>
    </row>
    <row r="48" spans="1:27" ht="16.5" hidden="1" customHeight="1">
      <c r="A48" s="97">
        <v>41</v>
      </c>
      <c r="B48" s="100">
        <f>VLOOKUP($A48,sort!$B$8:$AI$73,3,FALSE)</f>
        <v>16</v>
      </c>
      <c r="C48" s="85">
        <f>VLOOKUP($A48,sort!$B$8:$AI$73,5,FALSE)</f>
        <v>0</v>
      </c>
      <c r="D48" s="85">
        <f>VLOOKUP($A48,sort!$B$8:$AI$73,6,FALSE)</f>
        <v>0</v>
      </c>
      <c r="E48" s="88">
        <f>VLOOKUP($A48,sort!$B$8:$AI$73,7,FALSE)</f>
        <v>10.8</v>
      </c>
      <c r="F48" s="1" t="str">
        <f>VLOOKUP($A48,sort!$B$8:$AI$73,8,FALSE)</f>
        <v>x</v>
      </c>
      <c r="G48" s="1" t="str">
        <f>VLOOKUP($A48,sort!$B$8:$AI$73,9,FALSE)</f>
        <v>x</v>
      </c>
      <c r="H48" s="1" t="str">
        <f>VLOOKUP($A48,sort!$B$8:$AI$73,10,FALSE)</f>
        <v>x</v>
      </c>
      <c r="I48" s="1" t="str">
        <f>VLOOKUP($A48,sort!$B$8:$AI$73,11,FALSE)</f>
        <v>x</v>
      </c>
      <c r="J48" s="1" t="str">
        <f>VLOOKUP($A48,sort!$B$8:$AI$73,12,FALSE)</f>
        <v>x</v>
      </c>
      <c r="K48" s="1" t="str">
        <f>VLOOKUP($A48,sort!$B$8:$AI$73,13,FALSE)</f>
        <v>x</v>
      </c>
      <c r="L48" s="1" t="str">
        <f>VLOOKUP($A48,sort!$B$8:$AI$73,14,FALSE)</f>
        <v>x</v>
      </c>
      <c r="M48" s="1" t="str">
        <f>VLOOKUP($A48,sort!$B$8:$AI$73,15,FALSE)</f>
        <v>x</v>
      </c>
      <c r="N48" s="1" t="str">
        <f>VLOOKUP($A48,sort!$B$8:$AI$73,16,FALSE)</f>
        <v>x</v>
      </c>
      <c r="O48" s="1" t="str">
        <f>VLOOKUP($A48,sort!$B$8:$AI$73,17,FALSE)</f>
        <v>x</v>
      </c>
      <c r="P48" s="1" t="str">
        <f>VLOOKUP($A48,sort!$B$8:$AI$73,18,FALSE)</f>
        <v>x</v>
      </c>
      <c r="Q48" s="1" t="str">
        <f>VLOOKUP($A48,sort!$B$8:$AI$73,19,FALSE)</f>
        <v>x</v>
      </c>
      <c r="R48" s="1" t="str">
        <f>VLOOKUP($A48,sort!$B$8:$AI$73,20,FALSE)</f>
        <v>x</v>
      </c>
      <c r="S48" s="1" t="str">
        <f>VLOOKUP($A48,sort!$B$8:$AI$73,21,FALSE)</f>
        <v>x</v>
      </c>
      <c r="T48" s="1" t="str">
        <f>VLOOKUP($A48,sort!$B$8:$AI$73,22,FALSE)</f>
        <v>x</v>
      </c>
      <c r="U48" s="1" t="str">
        <f>VLOOKUP($A48,sort!$B$8:$AI$73,23,FALSE)</f>
        <v>x</v>
      </c>
      <c r="V48" s="1" t="str">
        <f>VLOOKUP($A48,sort!$B$8:$AI$73,24,FALSE)</f>
        <v>x</v>
      </c>
      <c r="W48" s="1" t="str">
        <f>VLOOKUP($A48,sort!$B$8:$AI$73,25,FALSE)</f>
        <v>x</v>
      </c>
      <c r="X48" s="99">
        <f>VLOOKUP($A48,sort!$B$8:$AI$73,26,FALSE)</f>
        <v>0</v>
      </c>
      <c r="Y48" s="2"/>
      <c r="Z48" s="94">
        <f>VLOOKUP($A48,sort!$B$8:$AI$73,31,FALSE)</f>
        <v>4.6999999999999999E-6</v>
      </c>
      <c r="AA48" s="87">
        <f>'preračuni STB'!V328</f>
        <v>0</v>
      </c>
    </row>
    <row r="49" spans="1:27" ht="17.25" hidden="1">
      <c r="A49" s="97">
        <v>42</v>
      </c>
      <c r="B49" s="100">
        <f>VLOOKUP($A49,sort!$B$8:$AI$73,3,FALSE)</f>
        <v>16</v>
      </c>
      <c r="C49" s="85">
        <f>VLOOKUP($A49,sort!$B$8:$AI$73,5,FALSE)</f>
        <v>0</v>
      </c>
      <c r="D49" s="85">
        <f>VLOOKUP($A49,sort!$B$8:$AI$73,6,FALSE)</f>
        <v>0</v>
      </c>
      <c r="E49" s="88">
        <f>VLOOKUP($A49,sort!$B$8:$AI$73,7,FALSE)</f>
        <v>10.8</v>
      </c>
      <c r="F49" s="1" t="str">
        <f>VLOOKUP($A49,sort!$B$8:$AI$73,8,FALSE)</f>
        <v>x</v>
      </c>
      <c r="G49" s="1" t="str">
        <f>VLOOKUP($A49,sort!$B$8:$AI$73,9,FALSE)</f>
        <v>x</v>
      </c>
      <c r="H49" s="1" t="str">
        <f>VLOOKUP($A49,sort!$B$8:$AI$73,10,FALSE)</f>
        <v>x</v>
      </c>
      <c r="I49" s="1" t="str">
        <f>VLOOKUP($A49,sort!$B$8:$AI$73,11,FALSE)</f>
        <v>x</v>
      </c>
      <c r="J49" s="1" t="str">
        <f>VLOOKUP($A49,sort!$B$8:$AI$73,12,FALSE)</f>
        <v>x</v>
      </c>
      <c r="K49" s="1" t="str">
        <f>VLOOKUP($A49,sort!$B$8:$AI$73,13,FALSE)</f>
        <v>x</v>
      </c>
      <c r="L49" s="1" t="str">
        <f>VLOOKUP($A49,sort!$B$8:$AI$73,14,FALSE)</f>
        <v>x</v>
      </c>
      <c r="M49" s="1" t="str">
        <f>VLOOKUP($A49,sort!$B$8:$AI$73,15,FALSE)</f>
        <v>x</v>
      </c>
      <c r="N49" s="1" t="str">
        <f>VLOOKUP($A49,sort!$B$8:$AI$73,16,FALSE)</f>
        <v>x</v>
      </c>
      <c r="O49" s="1" t="str">
        <f>VLOOKUP($A49,sort!$B$8:$AI$73,17,FALSE)</f>
        <v>x</v>
      </c>
      <c r="P49" s="1" t="str">
        <f>VLOOKUP($A49,sort!$B$8:$AI$73,18,FALSE)</f>
        <v>x</v>
      </c>
      <c r="Q49" s="1" t="str">
        <f>VLOOKUP($A49,sort!$B$8:$AI$73,19,FALSE)</f>
        <v>x</v>
      </c>
      <c r="R49" s="1" t="str">
        <f>VLOOKUP($A49,sort!$B$8:$AI$73,20,FALSE)</f>
        <v>x</v>
      </c>
      <c r="S49" s="1" t="str">
        <f>VLOOKUP($A49,sort!$B$8:$AI$73,21,FALSE)</f>
        <v>x</v>
      </c>
      <c r="T49" s="1" t="str">
        <f>VLOOKUP($A49,sort!$B$8:$AI$73,22,FALSE)</f>
        <v>x</v>
      </c>
      <c r="U49" s="1" t="str">
        <f>VLOOKUP($A49,sort!$B$8:$AI$73,23,FALSE)</f>
        <v>x</v>
      </c>
      <c r="V49" s="1" t="str">
        <f>VLOOKUP($A49,sort!$B$8:$AI$73,24,FALSE)</f>
        <v>x</v>
      </c>
      <c r="W49" s="1" t="str">
        <f>VLOOKUP($A49,sort!$B$8:$AI$73,25,FALSE)</f>
        <v>x</v>
      </c>
      <c r="X49" s="99">
        <f>VLOOKUP($A49,sort!$B$8:$AI$73,26,FALSE)</f>
        <v>0</v>
      </c>
      <c r="Y49" s="2"/>
      <c r="Z49" s="94">
        <f>VLOOKUP($A49,sort!$B$8:$AI$73,31,FALSE)</f>
        <v>4.6E-6</v>
      </c>
      <c r="AA49" s="87">
        <f>'preračuni STB'!V336</f>
        <v>0</v>
      </c>
    </row>
    <row r="50" spans="1:27" ht="17.25" hidden="1">
      <c r="A50" s="97">
        <v>43</v>
      </c>
      <c r="B50" s="100">
        <f>VLOOKUP($A50,sort!$B$8:$AI$73,3,FALSE)</f>
        <v>16</v>
      </c>
      <c r="C50" s="85">
        <f>VLOOKUP($A50,sort!$B$8:$AI$73,5,FALSE)</f>
        <v>0</v>
      </c>
      <c r="D50" s="85">
        <f>VLOOKUP($A50,sort!$B$8:$AI$73,6,FALSE)</f>
        <v>0</v>
      </c>
      <c r="E50" s="88">
        <f>VLOOKUP($A50,sort!$B$8:$AI$73,7,FALSE)</f>
        <v>10.8</v>
      </c>
      <c r="F50" s="1" t="str">
        <f>VLOOKUP($A50,sort!$B$8:$AI$73,8,FALSE)</f>
        <v>x</v>
      </c>
      <c r="G50" s="1" t="str">
        <f>VLOOKUP($A50,sort!$B$8:$AI$73,9,FALSE)</f>
        <v>x</v>
      </c>
      <c r="H50" s="1" t="str">
        <f>VLOOKUP($A50,sort!$B$8:$AI$73,10,FALSE)</f>
        <v>x</v>
      </c>
      <c r="I50" s="1" t="str">
        <f>VLOOKUP($A50,sort!$B$8:$AI$73,11,FALSE)</f>
        <v>x</v>
      </c>
      <c r="J50" s="1" t="str">
        <f>VLOOKUP($A50,sort!$B$8:$AI$73,12,FALSE)</f>
        <v>x</v>
      </c>
      <c r="K50" s="1" t="str">
        <f>VLOOKUP($A50,sort!$B$8:$AI$73,13,FALSE)</f>
        <v>x</v>
      </c>
      <c r="L50" s="1" t="str">
        <f>VLOOKUP($A50,sort!$B$8:$AI$73,14,FALSE)</f>
        <v>x</v>
      </c>
      <c r="M50" s="1" t="str">
        <f>VLOOKUP($A50,sort!$B$8:$AI$73,15,FALSE)</f>
        <v>x</v>
      </c>
      <c r="N50" s="1" t="str">
        <f>VLOOKUP($A50,sort!$B$8:$AI$73,16,FALSE)</f>
        <v>x</v>
      </c>
      <c r="O50" s="1" t="str">
        <f>VLOOKUP($A50,sort!$B$8:$AI$73,17,FALSE)</f>
        <v>x</v>
      </c>
      <c r="P50" s="1" t="str">
        <f>VLOOKUP($A50,sort!$B$8:$AI$73,18,FALSE)</f>
        <v>x</v>
      </c>
      <c r="Q50" s="1" t="str">
        <f>VLOOKUP($A50,sort!$B$8:$AI$73,19,FALSE)</f>
        <v>x</v>
      </c>
      <c r="R50" s="1" t="str">
        <f>VLOOKUP($A50,sort!$B$8:$AI$73,20,FALSE)</f>
        <v>x</v>
      </c>
      <c r="S50" s="1" t="str">
        <f>VLOOKUP($A50,sort!$B$8:$AI$73,21,FALSE)</f>
        <v>x</v>
      </c>
      <c r="T50" s="1" t="str">
        <f>VLOOKUP($A50,sort!$B$8:$AI$73,22,FALSE)</f>
        <v>x</v>
      </c>
      <c r="U50" s="1" t="str">
        <f>VLOOKUP($A50,sort!$B$8:$AI$73,23,FALSE)</f>
        <v>x</v>
      </c>
      <c r="V50" s="1" t="str">
        <f>VLOOKUP($A50,sort!$B$8:$AI$73,24,FALSE)</f>
        <v>x</v>
      </c>
      <c r="W50" s="1" t="str">
        <f>VLOOKUP($A50,sort!$B$8:$AI$73,25,FALSE)</f>
        <v>x</v>
      </c>
      <c r="X50" s="99">
        <f>VLOOKUP($A50,sort!$B$8:$AI$73,26,FALSE)</f>
        <v>0</v>
      </c>
      <c r="Y50" s="2"/>
      <c r="Z50" s="94">
        <f>VLOOKUP($A50,sort!$B$8:$AI$73,31,FALSE)</f>
        <v>4.5000000000000001E-6</v>
      </c>
      <c r="AA50" s="87">
        <f>'preračuni STB'!V344</f>
        <v>0</v>
      </c>
    </row>
    <row r="51" spans="1:27" ht="17.25" hidden="1">
      <c r="A51" s="97">
        <v>44</v>
      </c>
      <c r="B51" s="100">
        <f>VLOOKUP($A51,sort!$B$8:$AI$73,3,FALSE)</f>
        <v>16</v>
      </c>
      <c r="C51" s="85">
        <f>VLOOKUP($A51,sort!$B$8:$AI$73,5,FALSE)</f>
        <v>0</v>
      </c>
      <c r="D51" s="85">
        <f>VLOOKUP($A51,sort!$B$8:$AI$73,6,FALSE)</f>
        <v>0</v>
      </c>
      <c r="E51" s="88">
        <f>VLOOKUP($A51,sort!$B$8:$AI$73,7,FALSE)</f>
        <v>10.8</v>
      </c>
      <c r="F51" s="1" t="str">
        <f>VLOOKUP($A51,sort!$B$8:$AI$73,8,FALSE)</f>
        <v>x</v>
      </c>
      <c r="G51" s="1" t="str">
        <f>VLOOKUP($A51,sort!$B$8:$AI$73,9,FALSE)</f>
        <v>x</v>
      </c>
      <c r="H51" s="1" t="str">
        <f>VLOOKUP($A51,sort!$B$8:$AI$73,10,FALSE)</f>
        <v>x</v>
      </c>
      <c r="I51" s="1" t="str">
        <f>VLOOKUP($A51,sort!$B$8:$AI$73,11,FALSE)</f>
        <v>x</v>
      </c>
      <c r="J51" s="1" t="str">
        <f>VLOOKUP($A51,sort!$B$8:$AI$73,12,FALSE)</f>
        <v>x</v>
      </c>
      <c r="K51" s="1" t="str">
        <f>VLOOKUP($A51,sort!$B$8:$AI$73,13,FALSE)</f>
        <v>x</v>
      </c>
      <c r="L51" s="1" t="str">
        <f>VLOOKUP($A51,sort!$B$8:$AI$73,14,FALSE)</f>
        <v>x</v>
      </c>
      <c r="M51" s="1" t="str">
        <f>VLOOKUP($A51,sort!$B$8:$AI$73,15,FALSE)</f>
        <v>x</v>
      </c>
      <c r="N51" s="1" t="str">
        <f>VLOOKUP($A51,sort!$B$8:$AI$73,16,FALSE)</f>
        <v>x</v>
      </c>
      <c r="O51" s="1" t="str">
        <f>VLOOKUP($A51,sort!$B$8:$AI$73,17,FALSE)</f>
        <v>x</v>
      </c>
      <c r="P51" s="1" t="str">
        <f>VLOOKUP($A51,sort!$B$8:$AI$73,18,FALSE)</f>
        <v>x</v>
      </c>
      <c r="Q51" s="1" t="str">
        <f>VLOOKUP($A51,sort!$B$8:$AI$73,19,FALSE)</f>
        <v>x</v>
      </c>
      <c r="R51" s="1" t="str">
        <f>VLOOKUP($A51,sort!$B$8:$AI$73,20,FALSE)</f>
        <v>x</v>
      </c>
      <c r="S51" s="1" t="str">
        <f>VLOOKUP($A51,sort!$B$8:$AI$73,21,FALSE)</f>
        <v>x</v>
      </c>
      <c r="T51" s="1" t="str">
        <f>VLOOKUP($A51,sort!$B$8:$AI$73,22,FALSE)</f>
        <v>x</v>
      </c>
      <c r="U51" s="1" t="str">
        <f>VLOOKUP($A51,sort!$B$8:$AI$73,23,FALSE)</f>
        <v>x</v>
      </c>
      <c r="V51" s="1" t="str">
        <f>VLOOKUP($A51,sort!$B$8:$AI$73,24,FALSE)</f>
        <v>x</v>
      </c>
      <c r="W51" s="1" t="str">
        <f>VLOOKUP($A51,sort!$B$8:$AI$73,25,FALSE)</f>
        <v>x</v>
      </c>
      <c r="X51" s="99">
        <f>VLOOKUP($A51,sort!$B$8:$AI$73,26,FALSE)</f>
        <v>0</v>
      </c>
      <c r="Y51" s="2"/>
      <c r="Z51" s="94">
        <f>VLOOKUP($A51,sort!$B$8:$AI$73,31,FALSE)</f>
        <v>4.4000000000000002E-6</v>
      </c>
      <c r="AA51" s="87">
        <f>'preračuni STB'!V352</f>
        <v>0</v>
      </c>
    </row>
    <row r="52" spans="1:27" ht="17.25" hidden="1">
      <c r="A52" s="97">
        <v>45</v>
      </c>
      <c r="B52" s="100">
        <f>VLOOKUP($A52,sort!$B$8:$AI$73,3,FALSE)</f>
        <v>16</v>
      </c>
      <c r="C52" s="85">
        <f>VLOOKUP($A52,sort!$B$8:$AI$73,5,FALSE)</f>
        <v>0</v>
      </c>
      <c r="D52" s="85">
        <f>VLOOKUP($A52,sort!$B$8:$AI$73,6,FALSE)</f>
        <v>0</v>
      </c>
      <c r="E52" s="88">
        <f>VLOOKUP($A52,sort!$B$8:$AI$73,7,FALSE)</f>
        <v>10.8</v>
      </c>
      <c r="F52" s="1" t="str">
        <f>VLOOKUP($A52,sort!$B$8:$AI$73,8,FALSE)</f>
        <v>x</v>
      </c>
      <c r="G52" s="1" t="str">
        <f>VLOOKUP($A52,sort!$B$8:$AI$73,9,FALSE)</f>
        <v>x</v>
      </c>
      <c r="H52" s="1" t="str">
        <f>VLOOKUP($A52,sort!$B$8:$AI$73,10,FALSE)</f>
        <v>x</v>
      </c>
      <c r="I52" s="1" t="str">
        <f>VLOOKUP($A52,sort!$B$8:$AI$73,11,FALSE)</f>
        <v>x</v>
      </c>
      <c r="J52" s="1" t="str">
        <f>VLOOKUP($A52,sort!$B$8:$AI$73,12,FALSE)</f>
        <v>x</v>
      </c>
      <c r="K52" s="1" t="str">
        <f>VLOOKUP($A52,sort!$B$8:$AI$73,13,FALSE)</f>
        <v>x</v>
      </c>
      <c r="L52" s="1" t="str">
        <f>VLOOKUP($A52,sort!$B$8:$AI$73,14,FALSE)</f>
        <v>x</v>
      </c>
      <c r="M52" s="1" t="str">
        <f>VLOOKUP($A52,sort!$B$8:$AI$73,15,FALSE)</f>
        <v>x</v>
      </c>
      <c r="N52" s="1" t="str">
        <f>VLOOKUP($A52,sort!$B$8:$AI$73,16,FALSE)</f>
        <v>x</v>
      </c>
      <c r="O52" s="1" t="str">
        <f>VLOOKUP($A52,sort!$B$8:$AI$73,17,FALSE)</f>
        <v>x</v>
      </c>
      <c r="P52" s="1" t="str">
        <f>VLOOKUP($A52,sort!$B$8:$AI$73,18,FALSE)</f>
        <v>x</v>
      </c>
      <c r="Q52" s="1" t="str">
        <f>VLOOKUP($A52,sort!$B$8:$AI$73,19,FALSE)</f>
        <v>x</v>
      </c>
      <c r="R52" s="1" t="str">
        <f>VLOOKUP($A52,sort!$B$8:$AI$73,20,FALSE)</f>
        <v>x</v>
      </c>
      <c r="S52" s="1" t="str">
        <f>VLOOKUP($A52,sort!$B$8:$AI$73,21,FALSE)</f>
        <v>x</v>
      </c>
      <c r="T52" s="1" t="str">
        <f>VLOOKUP($A52,sort!$B$8:$AI$73,22,FALSE)</f>
        <v>x</v>
      </c>
      <c r="U52" s="1" t="str">
        <f>VLOOKUP($A52,sort!$B$8:$AI$73,23,FALSE)</f>
        <v>x</v>
      </c>
      <c r="V52" s="1" t="str">
        <f>VLOOKUP($A52,sort!$B$8:$AI$73,24,FALSE)</f>
        <v>x</v>
      </c>
      <c r="W52" s="1" t="str">
        <f>VLOOKUP($A52,sort!$B$8:$AI$73,25,FALSE)</f>
        <v>x</v>
      </c>
      <c r="X52" s="99">
        <f>VLOOKUP($A52,sort!$B$8:$AI$73,26,FALSE)</f>
        <v>0</v>
      </c>
      <c r="Y52" s="2"/>
      <c r="Z52" s="94">
        <f>VLOOKUP($A52,sort!$B$8:$AI$73,31,FALSE)</f>
        <v>4.2999999999999995E-6</v>
      </c>
      <c r="AA52" s="87">
        <f>'preračuni STB'!V360</f>
        <v>0</v>
      </c>
    </row>
    <row r="53" spans="1:27" ht="17.25" hidden="1">
      <c r="A53" s="97">
        <v>46</v>
      </c>
      <c r="B53" s="100">
        <f>VLOOKUP($A53,sort!$B$8:$AI$73,3,FALSE)</f>
        <v>16</v>
      </c>
      <c r="C53" s="85">
        <f>VLOOKUP($A53,sort!$B$8:$AI$73,5,FALSE)</f>
        <v>0</v>
      </c>
      <c r="D53" s="85">
        <f>VLOOKUP($A53,sort!$B$8:$AI$73,6,FALSE)</f>
        <v>-1.3</v>
      </c>
      <c r="E53" s="88">
        <f>VLOOKUP($A53,sort!$B$8:$AI$73,7,FALSE)</f>
        <v>0</v>
      </c>
      <c r="F53" s="1" t="str">
        <f>VLOOKUP($A53,sort!$B$8:$AI$73,8,FALSE)</f>
        <v>x</v>
      </c>
      <c r="G53" s="1" t="str">
        <f>VLOOKUP($A53,sort!$B$8:$AI$73,9,FALSE)</f>
        <v>x</v>
      </c>
      <c r="H53" s="1" t="str">
        <f>VLOOKUP($A53,sort!$B$8:$AI$73,10,FALSE)</f>
        <v>x</v>
      </c>
      <c r="I53" s="1" t="str">
        <f>VLOOKUP($A53,sort!$B$8:$AI$73,11,FALSE)</f>
        <v>x</v>
      </c>
      <c r="J53" s="1" t="str">
        <f>VLOOKUP($A53,sort!$B$8:$AI$73,12,FALSE)</f>
        <v>x</v>
      </c>
      <c r="K53" s="1" t="str">
        <f>VLOOKUP($A53,sort!$B$8:$AI$73,13,FALSE)</f>
        <v>x</v>
      </c>
      <c r="L53" s="1" t="str">
        <f>VLOOKUP($A53,sort!$B$8:$AI$73,14,FALSE)</f>
        <v>x</v>
      </c>
      <c r="M53" s="1" t="str">
        <f>VLOOKUP($A53,sort!$B$8:$AI$73,15,FALSE)</f>
        <v>x</v>
      </c>
      <c r="N53" s="1" t="str">
        <f>VLOOKUP($A53,sort!$B$8:$AI$73,16,FALSE)</f>
        <v>x</v>
      </c>
      <c r="O53" s="1" t="str">
        <f>VLOOKUP($A53,sort!$B$8:$AI$73,17,FALSE)</f>
        <v>x</v>
      </c>
      <c r="P53" s="1" t="str">
        <f>VLOOKUP($A53,sort!$B$8:$AI$73,18,FALSE)</f>
        <v>x</v>
      </c>
      <c r="Q53" s="1" t="str">
        <f>VLOOKUP($A53,sort!$B$8:$AI$73,19,FALSE)</f>
        <v>x</v>
      </c>
      <c r="R53" s="1" t="str">
        <f>VLOOKUP($A53,sort!$B$8:$AI$73,20,FALSE)</f>
        <v>x</v>
      </c>
      <c r="S53" s="1" t="str">
        <f>VLOOKUP($A53,sort!$B$8:$AI$73,21,FALSE)</f>
        <v>x</v>
      </c>
      <c r="T53" s="1" t="str">
        <f>VLOOKUP($A53,sort!$B$8:$AI$73,22,FALSE)</f>
        <v>x</v>
      </c>
      <c r="U53" s="1" t="str">
        <f>VLOOKUP($A53,sort!$B$8:$AI$73,23,FALSE)</f>
        <v>x</v>
      </c>
      <c r="V53" s="1" t="str">
        <f>VLOOKUP($A53,sort!$B$8:$AI$73,24,FALSE)</f>
        <v>x</v>
      </c>
      <c r="W53" s="1" t="str">
        <f>VLOOKUP($A53,sort!$B$8:$AI$73,25,FALSE)</f>
        <v>x</v>
      </c>
      <c r="X53" s="99">
        <f>VLOOKUP($A53,sort!$B$8:$AI$73,26,FALSE)</f>
        <v>0</v>
      </c>
      <c r="Y53" s="2"/>
      <c r="Z53" s="94">
        <f>VLOOKUP($A53,sort!$B$8:$AI$73,31,FALSE)</f>
        <v>4.1999999999999996E-6</v>
      </c>
      <c r="AA53" s="87">
        <f>'preračuni STB'!V368</f>
        <v>0</v>
      </c>
    </row>
    <row r="54" spans="1:27" ht="17.25" hidden="1">
      <c r="A54" s="97">
        <v>47</v>
      </c>
      <c r="B54" s="100">
        <f>VLOOKUP($A54,sort!$B$8:$AI$73,3,FALSE)</f>
        <v>16</v>
      </c>
      <c r="C54" s="85">
        <f>VLOOKUP($A54,sort!$B$8:$AI$73,5,FALSE)</f>
        <v>0</v>
      </c>
      <c r="D54" s="85">
        <f>VLOOKUP($A54,sort!$B$8:$AI$73,6,FALSE)</f>
        <v>-1.3</v>
      </c>
      <c r="E54" s="88">
        <f>VLOOKUP($A54,sort!$B$8:$AI$73,7,FALSE)</f>
        <v>0</v>
      </c>
      <c r="F54" s="1" t="str">
        <f>VLOOKUP($A54,sort!$B$8:$AI$73,8,FALSE)</f>
        <v>x</v>
      </c>
      <c r="G54" s="1" t="str">
        <f>VLOOKUP($A54,sort!$B$8:$AI$73,9,FALSE)</f>
        <v>x</v>
      </c>
      <c r="H54" s="1" t="str">
        <f>VLOOKUP($A54,sort!$B$8:$AI$73,10,FALSE)</f>
        <v>x</v>
      </c>
      <c r="I54" s="1" t="str">
        <f>VLOOKUP($A54,sort!$B$8:$AI$73,11,FALSE)</f>
        <v>x</v>
      </c>
      <c r="J54" s="1" t="str">
        <f>VLOOKUP($A54,sort!$B$8:$AI$73,12,FALSE)</f>
        <v>x</v>
      </c>
      <c r="K54" s="1" t="str">
        <f>VLOOKUP($A54,sort!$B$8:$AI$73,13,FALSE)</f>
        <v>x</v>
      </c>
      <c r="L54" s="1" t="str">
        <f>VLOOKUP($A54,sort!$B$8:$AI$73,14,FALSE)</f>
        <v>x</v>
      </c>
      <c r="M54" s="1" t="str">
        <f>VLOOKUP($A54,sort!$B$8:$AI$73,15,FALSE)</f>
        <v>x</v>
      </c>
      <c r="N54" s="1" t="str">
        <f>VLOOKUP($A54,sort!$B$8:$AI$73,16,FALSE)</f>
        <v>x</v>
      </c>
      <c r="O54" s="1" t="str">
        <f>VLOOKUP($A54,sort!$B$8:$AI$73,17,FALSE)</f>
        <v>x</v>
      </c>
      <c r="P54" s="1" t="str">
        <f>VLOOKUP($A54,sort!$B$8:$AI$73,18,FALSE)</f>
        <v>x</v>
      </c>
      <c r="Q54" s="1" t="str">
        <f>VLOOKUP($A54,sort!$B$8:$AI$73,19,FALSE)</f>
        <v>x</v>
      </c>
      <c r="R54" s="1" t="str">
        <f>VLOOKUP($A54,sort!$B$8:$AI$73,20,FALSE)</f>
        <v>x</v>
      </c>
      <c r="S54" s="1" t="str">
        <f>VLOOKUP($A54,sort!$B$8:$AI$73,21,FALSE)</f>
        <v>x</v>
      </c>
      <c r="T54" s="1" t="str">
        <f>VLOOKUP($A54,sort!$B$8:$AI$73,22,FALSE)</f>
        <v>x</v>
      </c>
      <c r="U54" s="1" t="str">
        <f>VLOOKUP($A54,sort!$B$8:$AI$73,23,FALSE)</f>
        <v>x</v>
      </c>
      <c r="V54" s="1" t="str">
        <f>VLOOKUP($A54,sort!$B$8:$AI$73,24,FALSE)</f>
        <v>x</v>
      </c>
      <c r="W54" s="1" t="str">
        <f>VLOOKUP($A54,sort!$B$8:$AI$73,25,FALSE)</f>
        <v>x</v>
      </c>
      <c r="X54" s="99">
        <f>VLOOKUP($A54,sort!$B$8:$AI$73,26,FALSE)</f>
        <v>0</v>
      </c>
      <c r="Y54" s="2"/>
      <c r="Z54" s="94">
        <f>VLOOKUP($A54,sort!$B$8:$AI$73,31,FALSE)</f>
        <v>4.0999999999999997E-6</v>
      </c>
      <c r="AA54" s="87">
        <f>'preračuni STB'!V376</f>
        <v>0</v>
      </c>
    </row>
    <row r="55" spans="1:27" ht="17.25" hidden="1">
      <c r="A55" s="97">
        <v>48</v>
      </c>
      <c r="B55" s="100">
        <f>VLOOKUP($A55,sort!$B$8:$AI$73,3,FALSE)</f>
        <v>16</v>
      </c>
      <c r="C55" s="85">
        <f>VLOOKUP($A55,sort!$B$8:$AI$73,5,FALSE)</f>
        <v>0</v>
      </c>
      <c r="D55" s="85">
        <f>VLOOKUP($A55,sort!$B$8:$AI$73,6,FALSE)</f>
        <v>-1.3</v>
      </c>
      <c r="E55" s="88">
        <f>VLOOKUP($A55,sort!$B$8:$AI$73,7,FALSE)</f>
        <v>0</v>
      </c>
      <c r="F55" s="1" t="str">
        <f>VLOOKUP($A55,sort!$B$8:$AI$73,8,FALSE)</f>
        <v>x</v>
      </c>
      <c r="G55" s="1" t="str">
        <f>VLOOKUP($A55,sort!$B$8:$AI$73,9,FALSE)</f>
        <v>x</v>
      </c>
      <c r="H55" s="1" t="str">
        <f>VLOOKUP($A55,sort!$B$8:$AI$73,10,FALSE)</f>
        <v>x</v>
      </c>
      <c r="I55" s="1" t="str">
        <f>VLOOKUP($A55,sort!$B$8:$AI$73,11,FALSE)</f>
        <v>x</v>
      </c>
      <c r="J55" s="1" t="str">
        <f>VLOOKUP($A55,sort!$B$8:$AI$73,12,FALSE)</f>
        <v>x</v>
      </c>
      <c r="K55" s="1" t="str">
        <f>VLOOKUP($A55,sort!$B$8:$AI$73,13,FALSE)</f>
        <v>x</v>
      </c>
      <c r="L55" s="1" t="str">
        <f>VLOOKUP($A55,sort!$B$8:$AI$73,14,FALSE)</f>
        <v>x</v>
      </c>
      <c r="M55" s="1" t="str">
        <f>VLOOKUP($A55,sort!$B$8:$AI$73,15,FALSE)</f>
        <v>x</v>
      </c>
      <c r="N55" s="1" t="str">
        <f>VLOOKUP($A55,sort!$B$8:$AI$73,16,FALSE)</f>
        <v>x</v>
      </c>
      <c r="O55" s="1" t="str">
        <f>VLOOKUP($A55,sort!$B$8:$AI$73,17,FALSE)</f>
        <v>x</v>
      </c>
      <c r="P55" s="1" t="str">
        <f>VLOOKUP($A55,sort!$B$8:$AI$73,18,FALSE)</f>
        <v>x</v>
      </c>
      <c r="Q55" s="1" t="str">
        <f>VLOOKUP($A55,sort!$B$8:$AI$73,19,FALSE)</f>
        <v>x</v>
      </c>
      <c r="R55" s="1" t="str">
        <f>VLOOKUP($A55,sort!$B$8:$AI$73,20,FALSE)</f>
        <v>x</v>
      </c>
      <c r="S55" s="1" t="str">
        <f>VLOOKUP($A55,sort!$B$8:$AI$73,21,FALSE)</f>
        <v>x</v>
      </c>
      <c r="T55" s="1" t="str">
        <f>VLOOKUP($A55,sort!$B$8:$AI$73,22,FALSE)</f>
        <v>x</v>
      </c>
      <c r="U55" s="1" t="str">
        <f>VLOOKUP($A55,sort!$B$8:$AI$73,23,FALSE)</f>
        <v>x</v>
      </c>
      <c r="V55" s="1" t="str">
        <f>VLOOKUP($A55,sort!$B$8:$AI$73,24,FALSE)</f>
        <v>x</v>
      </c>
      <c r="W55" s="1" t="str">
        <f>VLOOKUP($A55,sort!$B$8:$AI$73,25,FALSE)</f>
        <v>x</v>
      </c>
      <c r="X55" s="99">
        <f>VLOOKUP($A55,sort!$B$8:$AI$73,26,FALSE)</f>
        <v>0</v>
      </c>
      <c r="Y55" s="2"/>
      <c r="Z55" s="94">
        <f>VLOOKUP($A55,sort!$B$8:$AI$73,31,FALSE)</f>
        <v>3.9999999999999998E-6</v>
      </c>
      <c r="AA55" s="87">
        <f>'preračuni STB'!V384</f>
        <v>0</v>
      </c>
    </row>
    <row r="56" spans="1:27" ht="17.25" hidden="1">
      <c r="A56" s="97">
        <v>49</v>
      </c>
      <c r="B56" s="100">
        <f>VLOOKUP($A56,sort!$B$8:$AI$73,3,FALSE)</f>
        <v>16</v>
      </c>
      <c r="C56" s="85">
        <f>VLOOKUP($A56,sort!$B$8:$AI$73,5,FALSE)</f>
        <v>0</v>
      </c>
      <c r="D56" s="85">
        <f>VLOOKUP($A56,sort!$B$8:$AI$73,6,FALSE)</f>
        <v>-1.3</v>
      </c>
      <c r="E56" s="88">
        <f>VLOOKUP($A56,sort!$B$8:$AI$73,7,FALSE)</f>
        <v>0</v>
      </c>
      <c r="F56" s="1" t="str">
        <f>VLOOKUP($A56,sort!$B$8:$AI$73,8,FALSE)</f>
        <v>x</v>
      </c>
      <c r="G56" s="1" t="str">
        <f>VLOOKUP($A56,sort!$B$8:$AI$73,9,FALSE)</f>
        <v>x</v>
      </c>
      <c r="H56" s="1" t="str">
        <f>VLOOKUP($A56,sort!$B$8:$AI$73,10,FALSE)</f>
        <v>x</v>
      </c>
      <c r="I56" s="1" t="str">
        <f>VLOOKUP($A56,sort!$B$8:$AI$73,11,FALSE)</f>
        <v>x</v>
      </c>
      <c r="J56" s="1" t="str">
        <f>VLOOKUP($A56,sort!$B$8:$AI$73,12,FALSE)</f>
        <v>x</v>
      </c>
      <c r="K56" s="1" t="str">
        <f>VLOOKUP($A56,sort!$B$8:$AI$73,13,FALSE)</f>
        <v>x</v>
      </c>
      <c r="L56" s="1" t="str">
        <f>VLOOKUP($A56,sort!$B$8:$AI$73,14,FALSE)</f>
        <v>x</v>
      </c>
      <c r="M56" s="1" t="str">
        <f>VLOOKUP($A56,sort!$B$8:$AI$73,15,FALSE)</f>
        <v>x</v>
      </c>
      <c r="N56" s="1" t="str">
        <f>VLOOKUP($A56,sort!$B$8:$AI$73,16,FALSE)</f>
        <v>x</v>
      </c>
      <c r="O56" s="1" t="str">
        <f>VLOOKUP($A56,sort!$B$8:$AI$73,17,FALSE)</f>
        <v>x</v>
      </c>
      <c r="P56" s="1" t="str">
        <f>VLOOKUP($A56,sort!$B$8:$AI$73,18,FALSE)</f>
        <v>x</v>
      </c>
      <c r="Q56" s="1" t="str">
        <f>VLOOKUP($A56,sort!$B$8:$AI$73,19,FALSE)</f>
        <v>x</v>
      </c>
      <c r="R56" s="1" t="str">
        <f>VLOOKUP($A56,sort!$B$8:$AI$73,20,FALSE)</f>
        <v>x</v>
      </c>
      <c r="S56" s="1" t="str">
        <f>VLOOKUP($A56,sort!$B$8:$AI$73,21,FALSE)</f>
        <v>x</v>
      </c>
      <c r="T56" s="1" t="str">
        <f>VLOOKUP($A56,sort!$B$8:$AI$73,22,FALSE)</f>
        <v>x</v>
      </c>
      <c r="U56" s="1" t="str">
        <f>VLOOKUP($A56,sort!$B$8:$AI$73,23,FALSE)</f>
        <v>x</v>
      </c>
      <c r="V56" s="1" t="str">
        <f>VLOOKUP($A56,sort!$B$8:$AI$73,24,FALSE)</f>
        <v>x</v>
      </c>
      <c r="W56" s="1" t="str">
        <f>VLOOKUP($A56,sort!$B$8:$AI$73,25,FALSE)</f>
        <v>x</v>
      </c>
      <c r="X56" s="99">
        <f>VLOOKUP($A56,sort!$B$8:$AI$73,26,FALSE)</f>
        <v>0</v>
      </c>
      <c r="Y56" s="2"/>
      <c r="Z56" s="94">
        <f>VLOOKUP($A56,sort!$B$8:$AI$73,31,FALSE)</f>
        <v>3.8999999999999999E-6</v>
      </c>
      <c r="AA56" s="87">
        <f>'preračuni STB'!V392</f>
        <v>0</v>
      </c>
    </row>
    <row r="57" spans="1:27" ht="17.25" hidden="1">
      <c r="A57" s="97">
        <v>50</v>
      </c>
      <c r="B57" s="100">
        <f>VLOOKUP($A57,sort!$B$8:$AI$73,3,FALSE)</f>
        <v>16</v>
      </c>
      <c r="C57" s="85">
        <f>VLOOKUP($A57,sort!$B$8:$AI$73,5,FALSE)</f>
        <v>0</v>
      </c>
      <c r="D57" s="85">
        <f>VLOOKUP($A57,sort!$B$8:$AI$73,6,FALSE)</f>
        <v>-1.3</v>
      </c>
      <c r="E57" s="88">
        <f>VLOOKUP($A57,sort!$B$8:$AI$73,7,FALSE)</f>
        <v>0</v>
      </c>
      <c r="F57" s="1" t="str">
        <f>VLOOKUP($A57,sort!$B$8:$AI$73,8,FALSE)</f>
        <v>x</v>
      </c>
      <c r="G57" s="1" t="str">
        <f>VLOOKUP($A57,sort!$B$8:$AI$73,9,FALSE)</f>
        <v>x</v>
      </c>
      <c r="H57" s="1" t="str">
        <f>VLOOKUP($A57,sort!$B$8:$AI$73,10,FALSE)</f>
        <v>x</v>
      </c>
      <c r="I57" s="1" t="str">
        <f>VLOOKUP($A57,sort!$B$8:$AI$73,11,FALSE)</f>
        <v>x</v>
      </c>
      <c r="J57" s="1" t="str">
        <f>VLOOKUP($A57,sort!$B$8:$AI$73,12,FALSE)</f>
        <v>x</v>
      </c>
      <c r="K57" s="1" t="str">
        <f>VLOOKUP($A57,sort!$B$8:$AI$73,13,FALSE)</f>
        <v>x</v>
      </c>
      <c r="L57" s="1" t="str">
        <f>VLOOKUP($A57,sort!$B$8:$AI$73,14,FALSE)</f>
        <v>x</v>
      </c>
      <c r="M57" s="1" t="str">
        <f>VLOOKUP($A57,sort!$B$8:$AI$73,15,FALSE)</f>
        <v>x</v>
      </c>
      <c r="N57" s="1" t="str">
        <f>VLOOKUP($A57,sort!$B$8:$AI$73,16,FALSE)</f>
        <v>x</v>
      </c>
      <c r="O57" s="1" t="str">
        <f>VLOOKUP($A57,sort!$B$8:$AI$73,17,FALSE)</f>
        <v>x</v>
      </c>
      <c r="P57" s="1" t="str">
        <f>VLOOKUP($A57,sort!$B$8:$AI$73,18,FALSE)</f>
        <v>x</v>
      </c>
      <c r="Q57" s="1" t="str">
        <f>VLOOKUP($A57,sort!$B$8:$AI$73,19,FALSE)</f>
        <v>x</v>
      </c>
      <c r="R57" s="1" t="str">
        <f>VLOOKUP($A57,sort!$B$8:$AI$73,20,FALSE)</f>
        <v>x</v>
      </c>
      <c r="S57" s="1" t="str">
        <f>VLOOKUP($A57,sort!$B$8:$AI$73,21,FALSE)</f>
        <v>x</v>
      </c>
      <c r="T57" s="1" t="str">
        <f>VLOOKUP($A57,sort!$B$8:$AI$73,22,FALSE)</f>
        <v>x</v>
      </c>
      <c r="U57" s="1" t="str">
        <f>VLOOKUP($A57,sort!$B$8:$AI$73,23,FALSE)</f>
        <v>x</v>
      </c>
      <c r="V57" s="1" t="str">
        <f>VLOOKUP($A57,sort!$B$8:$AI$73,24,FALSE)</f>
        <v>x</v>
      </c>
      <c r="W57" s="1" t="str">
        <f>VLOOKUP($A57,sort!$B$8:$AI$73,25,FALSE)</f>
        <v>x</v>
      </c>
      <c r="X57" s="99">
        <f>VLOOKUP($A57,sort!$B$8:$AI$73,26,FALSE)</f>
        <v>0</v>
      </c>
      <c r="Y57" s="2"/>
      <c r="Z57" s="94">
        <f>VLOOKUP($A57,sort!$B$8:$AI$73,31,FALSE)</f>
        <v>3.8E-6</v>
      </c>
      <c r="AA57" s="87">
        <f>'preračuni STB'!V400</f>
        <v>0</v>
      </c>
    </row>
    <row r="58" spans="1:27" ht="17.25" hidden="1">
      <c r="A58" s="97">
        <v>51</v>
      </c>
      <c r="B58" s="100">
        <f>VLOOKUP($A58,sort!$B$8:$AI$73,3,FALSE)</f>
        <v>16</v>
      </c>
      <c r="C58" s="85">
        <f>VLOOKUP($A58,sort!$B$8:$AI$73,5,FALSE)</f>
        <v>0</v>
      </c>
      <c r="D58" s="85">
        <f>VLOOKUP($A58,sort!$B$8:$AI$73,6,FALSE)</f>
        <v>-1.3</v>
      </c>
      <c r="E58" s="88">
        <f>VLOOKUP($A58,sort!$B$8:$AI$73,7,FALSE)</f>
        <v>0</v>
      </c>
      <c r="F58" s="1" t="str">
        <f>VLOOKUP($A58,sort!$B$8:$AI$73,8,FALSE)</f>
        <v>x</v>
      </c>
      <c r="G58" s="1" t="str">
        <f>VLOOKUP($A58,sort!$B$8:$AI$73,9,FALSE)</f>
        <v>x</v>
      </c>
      <c r="H58" s="1" t="str">
        <f>VLOOKUP($A58,sort!$B$8:$AI$73,10,FALSE)</f>
        <v>x</v>
      </c>
      <c r="I58" s="1" t="str">
        <f>VLOOKUP($A58,sort!$B$8:$AI$73,11,FALSE)</f>
        <v>x</v>
      </c>
      <c r="J58" s="1" t="str">
        <f>VLOOKUP($A58,sort!$B$8:$AI$73,12,FALSE)</f>
        <v>x</v>
      </c>
      <c r="K58" s="1" t="str">
        <f>VLOOKUP($A58,sort!$B$8:$AI$73,13,FALSE)</f>
        <v>x</v>
      </c>
      <c r="L58" s="1" t="str">
        <f>VLOOKUP($A58,sort!$B$8:$AI$73,14,FALSE)</f>
        <v>x</v>
      </c>
      <c r="M58" s="1" t="str">
        <f>VLOOKUP($A58,sort!$B$8:$AI$73,15,FALSE)</f>
        <v>x</v>
      </c>
      <c r="N58" s="1" t="str">
        <f>VLOOKUP($A58,sort!$B$8:$AI$73,16,FALSE)</f>
        <v>x</v>
      </c>
      <c r="O58" s="1" t="str">
        <f>VLOOKUP($A58,sort!$B$8:$AI$73,17,FALSE)</f>
        <v>x</v>
      </c>
      <c r="P58" s="1" t="str">
        <f>VLOOKUP($A58,sort!$B$8:$AI$73,18,FALSE)</f>
        <v>x</v>
      </c>
      <c r="Q58" s="1" t="str">
        <f>VLOOKUP($A58,sort!$B$8:$AI$73,19,FALSE)</f>
        <v>x</v>
      </c>
      <c r="R58" s="1" t="str">
        <f>VLOOKUP($A58,sort!$B$8:$AI$73,20,FALSE)</f>
        <v>x</v>
      </c>
      <c r="S58" s="1" t="str">
        <f>VLOOKUP($A58,sort!$B$8:$AI$73,21,FALSE)</f>
        <v>x</v>
      </c>
      <c r="T58" s="1" t="str">
        <f>VLOOKUP($A58,sort!$B$8:$AI$73,22,FALSE)</f>
        <v>x</v>
      </c>
      <c r="U58" s="1" t="str">
        <f>VLOOKUP($A58,sort!$B$8:$AI$73,23,FALSE)</f>
        <v>x</v>
      </c>
      <c r="V58" s="1" t="str">
        <f>VLOOKUP($A58,sort!$B$8:$AI$73,24,FALSE)</f>
        <v>x</v>
      </c>
      <c r="W58" s="1" t="str">
        <f>VLOOKUP($A58,sort!$B$8:$AI$73,25,FALSE)</f>
        <v>x</v>
      </c>
      <c r="X58" s="99">
        <f>VLOOKUP($A58,sort!$B$8:$AI$73,26,FALSE)</f>
        <v>0</v>
      </c>
      <c r="Y58" s="2"/>
      <c r="Z58" s="94">
        <f>VLOOKUP($A58,sort!$B$8:$AI$73,31,FALSE)</f>
        <v>3.6999999999999997E-6</v>
      </c>
      <c r="AA58" s="87">
        <f>'preračuni STB'!V408</f>
        <v>0</v>
      </c>
    </row>
    <row r="59" spans="1:27" ht="17.25" hidden="1">
      <c r="A59" s="97">
        <v>52</v>
      </c>
      <c r="B59" s="100">
        <f>VLOOKUP($A59,sort!$B$8:$AI$73,3,FALSE)</f>
        <v>16</v>
      </c>
      <c r="C59" s="85">
        <f>VLOOKUP($A59,sort!$B$8:$AI$73,5,FALSE)</f>
        <v>0</v>
      </c>
      <c r="D59" s="85">
        <f>VLOOKUP($A59,sort!$B$8:$AI$73,6,FALSE)</f>
        <v>-1.3</v>
      </c>
      <c r="E59" s="88">
        <f>VLOOKUP($A59,sort!$B$8:$AI$73,7,FALSE)</f>
        <v>0</v>
      </c>
      <c r="F59" s="1" t="str">
        <f>VLOOKUP($A59,sort!$B$8:$AI$73,8,FALSE)</f>
        <v>x</v>
      </c>
      <c r="G59" s="1" t="str">
        <f>VLOOKUP($A59,sort!$B$8:$AI$73,9,FALSE)</f>
        <v>x</v>
      </c>
      <c r="H59" s="1" t="str">
        <f>VLOOKUP($A59,sort!$B$8:$AI$73,10,FALSE)</f>
        <v>x</v>
      </c>
      <c r="I59" s="1" t="str">
        <f>VLOOKUP($A59,sort!$B$8:$AI$73,11,FALSE)</f>
        <v>x</v>
      </c>
      <c r="J59" s="1" t="str">
        <f>VLOOKUP($A59,sort!$B$8:$AI$73,12,FALSE)</f>
        <v>x</v>
      </c>
      <c r="K59" s="1" t="str">
        <f>VLOOKUP($A59,sort!$B$8:$AI$73,13,FALSE)</f>
        <v>x</v>
      </c>
      <c r="L59" s="1" t="str">
        <f>VLOOKUP($A59,sort!$B$8:$AI$73,14,FALSE)</f>
        <v>x</v>
      </c>
      <c r="M59" s="1" t="str">
        <f>VLOOKUP($A59,sort!$B$8:$AI$73,15,FALSE)</f>
        <v>x</v>
      </c>
      <c r="N59" s="1" t="str">
        <f>VLOOKUP($A59,sort!$B$8:$AI$73,16,FALSE)</f>
        <v>x</v>
      </c>
      <c r="O59" s="1" t="str">
        <f>VLOOKUP($A59,sort!$B$8:$AI$73,17,FALSE)</f>
        <v>x</v>
      </c>
      <c r="P59" s="1" t="str">
        <f>VLOOKUP($A59,sort!$B$8:$AI$73,18,FALSE)</f>
        <v>x</v>
      </c>
      <c r="Q59" s="1" t="str">
        <f>VLOOKUP($A59,sort!$B$8:$AI$73,19,FALSE)</f>
        <v>x</v>
      </c>
      <c r="R59" s="1" t="str">
        <f>VLOOKUP($A59,sort!$B$8:$AI$73,20,FALSE)</f>
        <v>x</v>
      </c>
      <c r="S59" s="1" t="str">
        <f>VLOOKUP($A59,sort!$B$8:$AI$73,21,FALSE)</f>
        <v>x</v>
      </c>
      <c r="T59" s="1" t="str">
        <f>VLOOKUP($A59,sort!$B$8:$AI$73,22,FALSE)</f>
        <v>x</v>
      </c>
      <c r="U59" s="1" t="str">
        <f>VLOOKUP($A59,sort!$B$8:$AI$73,23,FALSE)</f>
        <v>x</v>
      </c>
      <c r="V59" s="1" t="str">
        <f>VLOOKUP($A59,sort!$B$8:$AI$73,24,FALSE)</f>
        <v>x</v>
      </c>
      <c r="W59" s="1" t="str">
        <f>VLOOKUP($A59,sort!$B$8:$AI$73,25,FALSE)</f>
        <v>x</v>
      </c>
      <c r="X59" s="99">
        <f>VLOOKUP($A59,sort!$B$8:$AI$73,26,FALSE)</f>
        <v>0</v>
      </c>
      <c r="Y59" s="2"/>
      <c r="Z59" s="94">
        <f>VLOOKUP($A59,sort!$B$8:$AI$73,31,FALSE)</f>
        <v>3.5999999999999998E-6</v>
      </c>
      <c r="AA59" s="87">
        <f>'preračuni STB'!V416</f>
        <v>0</v>
      </c>
    </row>
    <row r="60" spans="1:27" ht="17.25" hidden="1">
      <c r="A60" s="97">
        <v>53</v>
      </c>
      <c r="B60" s="100">
        <f>VLOOKUP($A60,sort!$B$8:$AI$73,3,FALSE)</f>
        <v>16</v>
      </c>
      <c r="C60" s="85">
        <f>VLOOKUP($A60,sort!$B$8:$AI$73,5,FALSE)</f>
        <v>0</v>
      </c>
      <c r="D60" s="85">
        <f>VLOOKUP($A60,sort!$B$8:$AI$73,6,FALSE)</f>
        <v>-1.3</v>
      </c>
      <c r="E60" s="88">
        <f>VLOOKUP($A60,sort!$B$8:$AI$73,7,FALSE)</f>
        <v>0</v>
      </c>
      <c r="F60" s="1" t="str">
        <f>VLOOKUP($A60,sort!$B$8:$AI$73,8,FALSE)</f>
        <v>x</v>
      </c>
      <c r="G60" s="1" t="str">
        <f>VLOOKUP($A60,sort!$B$8:$AI$73,9,FALSE)</f>
        <v>x</v>
      </c>
      <c r="H60" s="1" t="str">
        <f>VLOOKUP($A60,sort!$B$8:$AI$73,10,FALSE)</f>
        <v>x</v>
      </c>
      <c r="I60" s="1" t="str">
        <f>VLOOKUP($A60,sort!$B$8:$AI$73,11,FALSE)</f>
        <v>x</v>
      </c>
      <c r="J60" s="1" t="str">
        <f>VLOOKUP($A60,sort!$B$8:$AI$73,12,FALSE)</f>
        <v>x</v>
      </c>
      <c r="K60" s="1" t="str">
        <f>VLOOKUP($A60,sort!$B$8:$AI$73,13,FALSE)</f>
        <v>x</v>
      </c>
      <c r="L60" s="1" t="str">
        <f>VLOOKUP($A60,sort!$B$8:$AI$73,14,FALSE)</f>
        <v>x</v>
      </c>
      <c r="M60" s="1" t="str">
        <f>VLOOKUP($A60,sort!$B$8:$AI$73,15,FALSE)</f>
        <v>x</v>
      </c>
      <c r="N60" s="1" t="str">
        <f>VLOOKUP($A60,sort!$B$8:$AI$73,16,FALSE)</f>
        <v>x</v>
      </c>
      <c r="O60" s="1" t="str">
        <f>VLOOKUP($A60,sort!$B$8:$AI$73,17,FALSE)</f>
        <v>x</v>
      </c>
      <c r="P60" s="1" t="str">
        <f>VLOOKUP($A60,sort!$B$8:$AI$73,18,FALSE)</f>
        <v>x</v>
      </c>
      <c r="Q60" s="1" t="str">
        <f>VLOOKUP($A60,sort!$B$8:$AI$73,19,FALSE)</f>
        <v>x</v>
      </c>
      <c r="R60" s="1" t="str">
        <f>VLOOKUP($A60,sort!$B$8:$AI$73,20,FALSE)</f>
        <v>x</v>
      </c>
      <c r="S60" s="1" t="str">
        <f>VLOOKUP($A60,sort!$B$8:$AI$73,21,FALSE)</f>
        <v>x</v>
      </c>
      <c r="T60" s="1" t="str">
        <f>VLOOKUP($A60,sort!$B$8:$AI$73,22,FALSE)</f>
        <v>x</v>
      </c>
      <c r="U60" s="1" t="str">
        <f>VLOOKUP($A60,sort!$B$8:$AI$73,23,FALSE)</f>
        <v>x</v>
      </c>
      <c r="V60" s="1" t="str">
        <f>VLOOKUP($A60,sort!$B$8:$AI$73,24,FALSE)</f>
        <v>x</v>
      </c>
      <c r="W60" s="1" t="str">
        <f>VLOOKUP($A60,sort!$B$8:$AI$73,25,FALSE)</f>
        <v>x</v>
      </c>
      <c r="X60" s="99">
        <f>VLOOKUP($A60,sort!$B$8:$AI$73,26,FALSE)</f>
        <v>0</v>
      </c>
      <c r="Y60" s="2"/>
      <c r="Z60" s="94">
        <f>VLOOKUP($A60,sort!$B$8:$AI$73,31,FALSE)</f>
        <v>3.4999999999999999E-6</v>
      </c>
      <c r="AA60" s="87">
        <f>'preračuni STB'!V424</f>
        <v>0</v>
      </c>
    </row>
    <row r="61" spans="1:27" ht="17.25" hidden="1">
      <c r="A61" s="97">
        <v>54</v>
      </c>
      <c r="B61" s="100">
        <f>VLOOKUP($A61,sort!$B$8:$AI$73,3,FALSE)</f>
        <v>16</v>
      </c>
      <c r="C61" s="85">
        <f>VLOOKUP($A61,sort!$B$8:$AI$73,5,FALSE)</f>
        <v>0</v>
      </c>
      <c r="D61" s="85">
        <f>VLOOKUP($A61,sort!$B$8:$AI$73,6,FALSE)</f>
        <v>-1.3</v>
      </c>
      <c r="E61" s="88">
        <f>VLOOKUP($A61,sort!$B$8:$AI$73,7,FALSE)</f>
        <v>0</v>
      </c>
      <c r="F61" s="1" t="str">
        <f>VLOOKUP($A61,sort!$B$8:$AI$73,8,FALSE)</f>
        <v>x</v>
      </c>
      <c r="G61" s="1" t="str">
        <f>VLOOKUP($A61,sort!$B$8:$AI$73,9,FALSE)</f>
        <v>x</v>
      </c>
      <c r="H61" s="1" t="str">
        <f>VLOOKUP($A61,sort!$B$8:$AI$73,10,FALSE)</f>
        <v>x</v>
      </c>
      <c r="I61" s="1" t="str">
        <f>VLOOKUP($A61,sort!$B$8:$AI$73,11,FALSE)</f>
        <v>x</v>
      </c>
      <c r="J61" s="1" t="str">
        <f>VLOOKUP($A61,sort!$B$8:$AI$73,12,FALSE)</f>
        <v>x</v>
      </c>
      <c r="K61" s="1" t="str">
        <f>VLOOKUP($A61,sort!$B$8:$AI$73,13,FALSE)</f>
        <v>x</v>
      </c>
      <c r="L61" s="1" t="str">
        <f>VLOOKUP($A61,sort!$B$8:$AI$73,14,FALSE)</f>
        <v>x</v>
      </c>
      <c r="M61" s="1" t="str">
        <f>VLOOKUP($A61,sort!$B$8:$AI$73,15,FALSE)</f>
        <v>x</v>
      </c>
      <c r="N61" s="1" t="str">
        <f>VLOOKUP($A61,sort!$B$8:$AI$73,16,FALSE)</f>
        <v>x</v>
      </c>
      <c r="O61" s="1" t="str">
        <f>VLOOKUP($A61,sort!$B$8:$AI$73,17,FALSE)</f>
        <v>x</v>
      </c>
      <c r="P61" s="1" t="str">
        <f>VLOOKUP($A61,sort!$B$8:$AI$73,18,FALSE)</f>
        <v>x</v>
      </c>
      <c r="Q61" s="1" t="str">
        <f>VLOOKUP($A61,sort!$B$8:$AI$73,19,FALSE)</f>
        <v>x</v>
      </c>
      <c r="R61" s="1" t="str">
        <f>VLOOKUP($A61,sort!$B$8:$AI$73,20,FALSE)</f>
        <v>x</v>
      </c>
      <c r="S61" s="1" t="str">
        <f>VLOOKUP($A61,sort!$B$8:$AI$73,21,FALSE)</f>
        <v>x</v>
      </c>
      <c r="T61" s="1" t="str">
        <f>VLOOKUP($A61,sort!$B$8:$AI$73,22,FALSE)</f>
        <v>x</v>
      </c>
      <c r="U61" s="1" t="str">
        <f>VLOOKUP($A61,sort!$B$8:$AI$73,23,FALSE)</f>
        <v>x</v>
      </c>
      <c r="V61" s="1" t="str">
        <f>VLOOKUP($A61,sort!$B$8:$AI$73,24,FALSE)</f>
        <v>x</v>
      </c>
      <c r="W61" s="1" t="str">
        <f>VLOOKUP($A61,sort!$B$8:$AI$73,25,FALSE)</f>
        <v>x</v>
      </c>
      <c r="X61" s="99">
        <f>VLOOKUP($A61,sort!$B$8:$AI$73,26,FALSE)</f>
        <v>0</v>
      </c>
      <c r="Y61" s="2"/>
      <c r="Z61" s="94">
        <f>VLOOKUP($A61,sort!$B$8:$AI$73,31,FALSE)</f>
        <v>3.3999999999999996E-6</v>
      </c>
      <c r="AA61" s="87">
        <f>'preračuni STB'!V432</f>
        <v>0</v>
      </c>
    </row>
    <row r="62" spans="1:27" ht="17.25" hidden="1">
      <c r="A62" s="97">
        <v>55</v>
      </c>
      <c r="B62" s="100">
        <f>VLOOKUP($A62,sort!$B$8:$AI$73,3,FALSE)</f>
        <v>16</v>
      </c>
      <c r="C62" s="85">
        <f>VLOOKUP($A62,sort!$B$8:$AI$73,5,FALSE)</f>
        <v>0</v>
      </c>
      <c r="D62" s="85">
        <f>VLOOKUP($A62,sort!$B$8:$AI$73,6,FALSE)</f>
        <v>-1.3</v>
      </c>
      <c r="E62" s="88">
        <f>VLOOKUP($A62,sort!$B$8:$AI$73,7,FALSE)</f>
        <v>0</v>
      </c>
      <c r="F62" s="1" t="str">
        <f>VLOOKUP($A62,sort!$B$8:$AI$73,8,FALSE)</f>
        <v>x</v>
      </c>
      <c r="G62" s="1" t="str">
        <f>VLOOKUP($A62,sort!$B$8:$AI$73,9,FALSE)</f>
        <v>x</v>
      </c>
      <c r="H62" s="1" t="str">
        <f>VLOOKUP($A62,sort!$B$8:$AI$73,10,FALSE)</f>
        <v>x</v>
      </c>
      <c r="I62" s="1" t="str">
        <f>VLOOKUP($A62,sort!$B$8:$AI$73,11,FALSE)</f>
        <v>x</v>
      </c>
      <c r="J62" s="1" t="str">
        <f>VLOOKUP($A62,sort!$B$8:$AI$73,12,FALSE)</f>
        <v>x</v>
      </c>
      <c r="K62" s="1" t="str">
        <f>VLOOKUP($A62,sort!$B$8:$AI$73,13,FALSE)</f>
        <v>x</v>
      </c>
      <c r="L62" s="1" t="str">
        <f>VLOOKUP($A62,sort!$B$8:$AI$73,14,FALSE)</f>
        <v>x</v>
      </c>
      <c r="M62" s="1" t="str">
        <f>VLOOKUP($A62,sort!$B$8:$AI$73,15,FALSE)</f>
        <v>x</v>
      </c>
      <c r="N62" s="1" t="str">
        <f>VLOOKUP($A62,sort!$B$8:$AI$73,16,FALSE)</f>
        <v>x</v>
      </c>
      <c r="O62" s="1" t="str">
        <f>VLOOKUP($A62,sort!$B$8:$AI$73,17,FALSE)</f>
        <v>x</v>
      </c>
      <c r="P62" s="1" t="str">
        <f>VLOOKUP($A62,sort!$B$8:$AI$73,18,FALSE)</f>
        <v>x</v>
      </c>
      <c r="Q62" s="1" t="str">
        <f>VLOOKUP($A62,sort!$B$8:$AI$73,19,FALSE)</f>
        <v>x</v>
      </c>
      <c r="R62" s="1" t="str">
        <f>VLOOKUP($A62,sort!$B$8:$AI$73,20,FALSE)</f>
        <v>x</v>
      </c>
      <c r="S62" s="1" t="str">
        <f>VLOOKUP($A62,sort!$B$8:$AI$73,21,FALSE)</f>
        <v>x</v>
      </c>
      <c r="T62" s="1" t="str">
        <f>VLOOKUP($A62,sort!$B$8:$AI$73,22,FALSE)</f>
        <v>x</v>
      </c>
      <c r="U62" s="1" t="str">
        <f>VLOOKUP($A62,sort!$B$8:$AI$73,23,FALSE)</f>
        <v>x</v>
      </c>
      <c r="V62" s="1" t="str">
        <f>VLOOKUP($A62,sort!$B$8:$AI$73,24,FALSE)</f>
        <v>x</v>
      </c>
      <c r="W62" s="1" t="str">
        <f>VLOOKUP($A62,sort!$B$8:$AI$73,25,FALSE)</f>
        <v>x</v>
      </c>
      <c r="X62" s="99">
        <f>VLOOKUP($A62,sort!$B$8:$AI$73,26,FALSE)</f>
        <v>0</v>
      </c>
      <c r="Y62" s="2"/>
      <c r="Z62" s="94">
        <f>VLOOKUP($A62,sort!$B$8:$AI$73,31,FALSE)</f>
        <v>3.2999999999999997E-6</v>
      </c>
      <c r="AA62" s="87">
        <f>'preračuni STB'!V440</f>
        <v>0</v>
      </c>
    </row>
    <row r="63" spans="1:27" ht="17.25" hidden="1">
      <c r="A63" s="97">
        <v>56</v>
      </c>
      <c r="B63" s="100">
        <f>VLOOKUP($A63,sort!$B$8:$AI$73,3,FALSE)</f>
        <v>16</v>
      </c>
      <c r="C63" s="85">
        <f>VLOOKUP($A63,sort!$B$8:$AI$73,5,FALSE)</f>
        <v>0</v>
      </c>
      <c r="D63" s="85">
        <f>VLOOKUP($A63,sort!$B$8:$AI$73,6,FALSE)</f>
        <v>-1.3</v>
      </c>
      <c r="E63" s="88">
        <f>VLOOKUP($A63,sort!$B$8:$AI$73,7,FALSE)</f>
        <v>0</v>
      </c>
      <c r="F63" s="1" t="str">
        <f>VLOOKUP($A63,sort!$B$8:$AI$73,8,FALSE)</f>
        <v>x</v>
      </c>
      <c r="G63" s="1" t="str">
        <f>VLOOKUP($A63,sort!$B$8:$AI$73,9,FALSE)</f>
        <v>x</v>
      </c>
      <c r="H63" s="1" t="str">
        <f>VLOOKUP($A63,sort!$B$8:$AI$73,10,FALSE)</f>
        <v>x</v>
      </c>
      <c r="I63" s="1" t="str">
        <f>VLOOKUP($A63,sort!$B$8:$AI$73,11,FALSE)</f>
        <v>x</v>
      </c>
      <c r="J63" s="1" t="str">
        <f>VLOOKUP($A63,sort!$B$8:$AI$73,12,FALSE)</f>
        <v>x</v>
      </c>
      <c r="K63" s="1" t="str">
        <f>VLOOKUP($A63,sort!$B$8:$AI$73,13,FALSE)</f>
        <v>x</v>
      </c>
      <c r="L63" s="1" t="str">
        <f>VLOOKUP($A63,sort!$B$8:$AI$73,14,FALSE)</f>
        <v>x</v>
      </c>
      <c r="M63" s="1" t="str">
        <f>VLOOKUP($A63,sort!$B$8:$AI$73,15,FALSE)</f>
        <v>x</v>
      </c>
      <c r="N63" s="1" t="str">
        <f>VLOOKUP($A63,sort!$B$8:$AI$73,16,FALSE)</f>
        <v>x</v>
      </c>
      <c r="O63" s="1" t="str">
        <f>VLOOKUP($A63,sort!$B$8:$AI$73,17,FALSE)</f>
        <v>x</v>
      </c>
      <c r="P63" s="1" t="str">
        <f>VLOOKUP($A63,sort!$B$8:$AI$73,18,FALSE)</f>
        <v>x</v>
      </c>
      <c r="Q63" s="1" t="str">
        <f>VLOOKUP($A63,sort!$B$8:$AI$73,19,FALSE)</f>
        <v>x</v>
      </c>
      <c r="R63" s="1" t="str">
        <f>VLOOKUP($A63,sort!$B$8:$AI$73,20,FALSE)</f>
        <v>x</v>
      </c>
      <c r="S63" s="1" t="str">
        <f>VLOOKUP($A63,sort!$B$8:$AI$73,21,FALSE)</f>
        <v>x</v>
      </c>
      <c r="T63" s="1" t="str">
        <f>VLOOKUP($A63,sort!$B$8:$AI$73,22,FALSE)</f>
        <v>x</v>
      </c>
      <c r="U63" s="1" t="str">
        <f>VLOOKUP($A63,sort!$B$8:$AI$73,23,FALSE)</f>
        <v>x</v>
      </c>
      <c r="V63" s="1" t="str">
        <f>VLOOKUP($A63,sort!$B$8:$AI$73,24,FALSE)</f>
        <v>x</v>
      </c>
      <c r="W63" s="1" t="str">
        <f>VLOOKUP($A63,sort!$B$8:$AI$73,25,FALSE)</f>
        <v>x</v>
      </c>
      <c r="X63" s="99">
        <f>VLOOKUP($A63,sort!$B$8:$AI$73,26,FALSE)</f>
        <v>0</v>
      </c>
      <c r="Y63" s="2"/>
      <c r="Z63" s="94">
        <f>VLOOKUP($A63,sort!$B$8:$AI$73,31,FALSE)</f>
        <v>3.1999999999999999E-6</v>
      </c>
      <c r="AA63" s="87">
        <f>'preračuni STB'!V448</f>
        <v>0</v>
      </c>
    </row>
    <row r="64" spans="1:27" ht="17.25" hidden="1">
      <c r="A64" s="97">
        <v>57</v>
      </c>
      <c r="B64" s="100">
        <f>VLOOKUP($A64,sort!$B$8:$AI$73,3,FALSE)</f>
        <v>16</v>
      </c>
      <c r="C64" s="85">
        <f>VLOOKUP($A64,sort!$B$8:$AI$73,5,FALSE)</f>
        <v>0</v>
      </c>
      <c r="D64" s="85">
        <f>VLOOKUP($A64,sort!$B$8:$AI$73,6,FALSE)</f>
        <v>-1.3</v>
      </c>
      <c r="E64" s="88">
        <f>VLOOKUP($A64,sort!$B$8:$AI$73,7,FALSE)</f>
        <v>0</v>
      </c>
      <c r="F64" s="1" t="str">
        <f>VLOOKUP($A64,sort!$B$8:$AI$73,8,FALSE)</f>
        <v>x</v>
      </c>
      <c r="G64" s="1" t="str">
        <f>VLOOKUP($A64,sort!$B$8:$AI$73,9,FALSE)</f>
        <v>x</v>
      </c>
      <c r="H64" s="1" t="str">
        <f>VLOOKUP($A64,sort!$B$8:$AI$73,10,FALSE)</f>
        <v>x</v>
      </c>
      <c r="I64" s="1" t="str">
        <f>VLOOKUP($A64,sort!$B$8:$AI$73,11,FALSE)</f>
        <v>x</v>
      </c>
      <c r="J64" s="1" t="str">
        <f>VLOOKUP($A64,sort!$B$8:$AI$73,12,FALSE)</f>
        <v>x</v>
      </c>
      <c r="K64" s="1" t="str">
        <f>VLOOKUP($A64,sort!$B$8:$AI$73,13,FALSE)</f>
        <v>x</v>
      </c>
      <c r="L64" s="1" t="str">
        <f>VLOOKUP($A64,sort!$B$8:$AI$73,14,FALSE)</f>
        <v>x</v>
      </c>
      <c r="M64" s="1" t="str">
        <f>VLOOKUP($A64,sort!$B$8:$AI$73,15,FALSE)</f>
        <v>x</v>
      </c>
      <c r="N64" s="1" t="str">
        <f>VLOOKUP($A64,sort!$B$8:$AI$73,16,FALSE)</f>
        <v>x</v>
      </c>
      <c r="O64" s="1" t="str">
        <f>VLOOKUP($A64,sort!$B$8:$AI$73,17,FALSE)</f>
        <v>x</v>
      </c>
      <c r="P64" s="1" t="str">
        <f>VLOOKUP($A64,sort!$B$8:$AI$73,18,FALSE)</f>
        <v>x</v>
      </c>
      <c r="Q64" s="1" t="str">
        <f>VLOOKUP($A64,sort!$B$8:$AI$73,19,FALSE)</f>
        <v>x</v>
      </c>
      <c r="R64" s="1" t="str">
        <f>VLOOKUP($A64,sort!$B$8:$AI$73,20,FALSE)</f>
        <v>x</v>
      </c>
      <c r="S64" s="1" t="str">
        <f>VLOOKUP($A64,sort!$B$8:$AI$73,21,FALSE)</f>
        <v>x</v>
      </c>
      <c r="T64" s="1" t="str">
        <f>VLOOKUP($A64,sort!$B$8:$AI$73,22,FALSE)</f>
        <v>x</v>
      </c>
      <c r="U64" s="1" t="str">
        <f>VLOOKUP($A64,sort!$B$8:$AI$73,23,FALSE)</f>
        <v>x</v>
      </c>
      <c r="V64" s="1" t="str">
        <f>VLOOKUP($A64,sort!$B$8:$AI$73,24,FALSE)</f>
        <v>x</v>
      </c>
      <c r="W64" s="1" t="str">
        <f>VLOOKUP($A64,sort!$B$8:$AI$73,25,FALSE)</f>
        <v>x</v>
      </c>
      <c r="X64" s="99">
        <f>VLOOKUP($A64,sort!$B$8:$AI$73,26,FALSE)</f>
        <v>0</v>
      </c>
      <c r="Y64" s="2"/>
      <c r="Z64" s="94">
        <f>VLOOKUP($A64,sort!$B$8:$AI$73,31,FALSE)</f>
        <v>3.1E-6</v>
      </c>
      <c r="AA64" s="87">
        <f>'preračuni STB'!V456</f>
        <v>0</v>
      </c>
    </row>
    <row r="65" spans="1:27" ht="17.25" hidden="1">
      <c r="A65" s="97">
        <v>58</v>
      </c>
      <c r="B65" s="100">
        <f>VLOOKUP($A65,sort!$B$8:$AI$73,3,FALSE)</f>
        <v>16</v>
      </c>
      <c r="C65" s="85">
        <f>VLOOKUP($A65,sort!$B$8:$AI$73,5,FALSE)</f>
        <v>0</v>
      </c>
      <c r="D65" s="85">
        <f>VLOOKUP($A65,sort!$B$8:$AI$73,6,FALSE)</f>
        <v>-1.3</v>
      </c>
      <c r="E65" s="88">
        <f>VLOOKUP($A65,sort!$B$8:$AI$73,7,FALSE)</f>
        <v>0</v>
      </c>
      <c r="F65" s="1" t="str">
        <f>VLOOKUP($A65,sort!$B$8:$AI$73,8,FALSE)</f>
        <v>x</v>
      </c>
      <c r="G65" s="1" t="str">
        <f>VLOOKUP($A65,sort!$B$8:$AI$73,9,FALSE)</f>
        <v>x</v>
      </c>
      <c r="H65" s="1" t="str">
        <f>VLOOKUP($A65,sort!$B$8:$AI$73,10,FALSE)</f>
        <v>x</v>
      </c>
      <c r="I65" s="1" t="str">
        <f>VLOOKUP($A65,sort!$B$8:$AI$73,11,FALSE)</f>
        <v>x</v>
      </c>
      <c r="J65" s="1" t="str">
        <f>VLOOKUP($A65,sort!$B$8:$AI$73,12,FALSE)</f>
        <v>x</v>
      </c>
      <c r="K65" s="1" t="str">
        <f>VLOOKUP($A65,sort!$B$8:$AI$73,13,FALSE)</f>
        <v>x</v>
      </c>
      <c r="L65" s="1" t="str">
        <f>VLOOKUP($A65,sort!$B$8:$AI$73,14,FALSE)</f>
        <v>x</v>
      </c>
      <c r="M65" s="1" t="str">
        <f>VLOOKUP($A65,sort!$B$8:$AI$73,15,FALSE)</f>
        <v>x</v>
      </c>
      <c r="N65" s="1" t="str">
        <f>VLOOKUP($A65,sort!$B$8:$AI$73,16,FALSE)</f>
        <v>x</v>
      </c>
      <c r="O65" s="1" t="str">
        <f>VLOOKUP($A65,sort!$B$8:$AI$73,17,FALSE)</f>
        <v>x</v>
      </c>
      <c r="P65" s="1" t="str">
        <f>VLOOKUP($A65,sort!$B$8:$AI$73,18,FALSE)</f>
        <v>x</v>
      </c>
      <c r="Q65" s="1" t="str">
        <f>VLOOKUP($A65,sort!$B$8:$AI$73,19,FALSE)</f>
        <v>x</v>
      </c>
      <c r="R65" s="1" t="str">
        <f>VLOOKUP($A65,sort!$B$8:$AI$73,20,FALSE)</f>
        <v>x</v>
      </c>
      <c r="S65" s="1" t="str">
        <f>VLOOKUP($A65,sort!$B$8:$AI$73,21,FALSE)</f>
        <v>x</v>
      </c>
      <c r="T65" s="1" t="str">
        <f>VLOOKUP($A65,sort!$B$8:$AI$73,22,FALSE)</f>
        <v>x</v>
      </c>
      <c r="U65" s="1" t="str">
        <f>VLOOKUP($A65,sort!$B$8:$AI$73,23,FALSE)</f>
        <v>x</v>
      </c>
      <c r="V65" s="1" t="str">
        <f>VLOOKUP($A65,sort!$B$8:$AI$73,24,FALSE)</f>
        <v>x</v>
      </c>
      <c r="W65" s="1" t="str">
        <f>VLOOKUP($A65,sort!$B$8:$AI$73,25,FALSE)</f>
        <v>x</v>
      </c>
      <c r="X65" s="99">
        <f>VLOOKUP($A65,sort!$B$8:$AI$73,26,FALSE)</f>
        <v>0</v>
      </c>
      <c r="Y65" s="2"/>
      <c r="Z65" s="94">
        <f>VLOOKUP($A65,sort!$B$8:$AI$73,31,FALSE)</f>
        <v>3.0000000000000001E-6</v>
      </c>
      <c r="AA65" s="87">
        <f>'preračuni STB'!V464</f>
        <v>0</v>
      </c>
    </row>
    <row r="66" spans="1:27" ht="17.25" hidden="1">
      <c r="A66" s="97">
        <v>59</v>
      </c>
      <c r="B66" s="100">
        <f>VLOOKUP($A66,sort!$B$8:$AI$73,3,FALSE)</f>
        <v>16</v>
      </c>
      <c r="C66" s="85">
        <f>VLOOKUP($A66,sort!$B$8:$AI$73,5,FALSE)</f>
        <v>0</v>
      </c>
      <c r="D66" s="85">
        <f>VLOOKUP($A66,sort!$B$8:$AI$73,6,FALSE)</f>
        <v>-1.3</v>
      </c>
      <c r="E66" s="88">
        <f>VLOOKUP($A66,sort!$B$8:$AI$73,7,FALSE)</f>
        <v>0</v>
      </c>
      <c r="F66" s="1" t="str">
        <f>VLOOKUP($A66,sort!$B$8:$AI$73,8,FALSE)</f>
        <v>x</v>
      </c>
      <c r="G66" s="1" t="str">
        <f>VLOOKUP($A66,sort!$B$8:$AI$73,9,FALSE)</f>
        <v>x</v>
      </c>
      <c r="H66" s="1" t="str">
        <f>VLOOKUP($A66,sort!$B$8:$AI$73,10,FALSE)</f>
        <v>x</v>
      </c>
      <c r="I66" s="1" t="str">
        <f>VLOOKUP($A66,sort!$B$8:$AI$73,11,FALSE)</f>
        <v>x</v>
      </c>
      <c r="J66" s="1" t="str">
        <f>VLOOKUP($A66,sort!$B$8:$AI$73,12,FALSE)</f>
        <v>x</v>
      </c>
      <c r="K66" s="1" t="str">
        <f>VLOOKUP($A66,sort!$B$8:$AI$73,13,FALSE)</f>
        <v>x</v>
      </c>
      <c r="L66" s="1" t="str">
        <f>VLOOKUP($A66,sort!$B$8:$AI$73,14,FALSE)</f>
        <v>x</v>
      </c>
      <c r="M66" s="1" t="str">
        <f>VLOOKUP($A66,sort!$B$8:$AI$73,15,FALSE)</f>
        <v>x</v>
      </c>
      <c r="N66" s="1" t="str">
        <f>VLOOKUP($A66,sort!$B$8:$AI$73,16,FALSE)</f>
        <v>x</v>
      </c>
      <c r="O66" s="1" t="str">
        <f>VLOOKUP($A66,sort!$B$8:$AI$73,17,FALSE)</f>
        <v>x</v>
      </c>
      <c r="P66" s="1" t="str">
        <f>VLOOKUP($A66,sort!$B$8:$AI$73,18,FALSE)</f>
        <v>x</v>
      </c>
      <c r="Q66" s="1" t="str">
        <f>VLOOKUP($A66,sort!$B$8:$AI$73,19,FALSE)</f>
        <v>x</v>
      </c>
      <c r="R66" s="1" t="str">
        <f>VLOOKUP($A66,sort!$B$8:$AI$73,20,FALSE)</f>
        <v>x</v>
      </c>
      <c r="S66" s="1" t="str">
        <f>VLOOKUP($A66,sort!$B$8:$AI$73,21,FALSE)</f>
        <v>x</v>
      </c>
      <c r="T66" s="1" t="str">
        <f>VLOOKUP($A66,sort!$B$8:$AI$73,22,FALSE)</f>
        <v>x</v>
      </c>
      <c r="U66" s="1" t="str">
        <f>VLOOKUP($A66,sort!$B$8:$AI$73,23,FALSE)</f>
        <v>x</v>
      </c>
      <c r="V66" s="1" t="str">
        <f>VLOOKUP($A66,sort!$B$8:$AI$73,24,FALSE)</f>
        <v>x</v>
      </c>
      <c r="W66" s="1" t="str">
        <f>VLOOKUP($A66,sort!$B$8:$AI$73,25,FALSE)</f>
        <v>x</v>
      </c>
      <c r="X66" s="99">
        <f>VLOOKUP($A66,sort!$B$8:$AI$73,26,FALSE)</f>
        <v>0</v>
      </c>
      <c r="Y66" s="2"/>
      <c r="Z66" s="94">
        <f>VLOOKUP($A66,sort!$B$8:$AI$73,31,FALSE)</f>
        <v>2.8999999999999998E-6</v>
      </c>
      <c r="AA66" s="87">
        <f>'preračuni STB'!V472</f>
        <v>0</v>
      </c>
    </row>
    <row r="67" spans="1:27" ht="17.25" hidden="1">
      <c r="A67" s="97">
        <v>60</v>
      </c>
      <c r="B67" s="100">
        <f>VLOOKUP($A67,sort!$B$8:$AI$73,3,FALSE)</f>
        <v>16</v>
      </c>
      <c r="C67" s="85">
        <f>VLOOKUP($A67,sort!$B$8:$AI$73,5,FALSE)</f>
        <v>0</v>
      </c>
      <c r="D67" s="85">
        <f>VLOOKUP($A67,sort!$B$8:$AI$73,6,FALSE)</f>
        <v>-1.3</v>
      </c>
      <c r="E67" s="88">
        <f>VLOOKUP($A67,sort!$B$8:$AI$73,7,FALSE)</f>
        <v>0</v>
      </c>
      <c r="F67" s="1" t="str">
        <f>VLOOKUP($A67,sort!$B$8:$AI$73,8,FALSE)</f>
        <v>x</v>
      </c>
      <c r="G67" s="1" t="str">
        <f>VLOOKUP($A67,sort!$B$8:$AI$73,9,FALSE)</f>
        <v>x</v>
      </c>
      <c r="H67" s="1" t="str">
        <f>VLOOKUP($A67,sort!$B$8:$AI$73,10,FALSE)</f>
        <v>x</v>
      </c>
      <c r="I67" s="1" t="str">
        <f>VLOOKUP($A67,sort!$B$8:$AI$73,11,FALSE)</f>
        <v>x</v>
      </c>
      <c r="J67" s="1" t="str">
        <f>VLOOKUP($A67,sort!$B$8:$AI$73,12,FALSE)</f>
        <v>x</v>
      </c>
      <c r="K67" s="1" t="str">
        <f>VLOOKUP($A67,sort!$B$8:$AI$73,13,FALSE)</f>
        <v>x</v>
      </c>
      <c r="L67" s="1" t="str">
        <f>VLOOKUP($A67,sort!$B$8:$AI$73,14,FALSE)</f>
        <v>x</v>
      </c>
      <c r="M67" s="1" t="str">
        <f>VLOOKUP($A67,sort!$B$8:$AI$73,15,FALSE)</f>
        <v>x</v>
      </c>
      <c r="N67" s="1" t="str">
        <f>VLOOKUP($A67,sort!$B$8:$AI$73,16,FALSE)</f>
        <v>x</v>
      </c>
      <c r="O67" s="1" t="str">
        <f>VLOOKUP($A67,sort!$B$8:$AI$73,17,FALSE)</f>
        <v>x</v>
      </c>
      <c r="P67" s="1" t="str">
        <f>VLOOKUP($A67,sort!$B$8:$AI$73,18,FALSE)</f>
        <v>x</v>
      </c>
      <c r="Q67" s="1" t="str">
        <f>VLOOKUP($A67,sort!$B$8:$AI$73,19,FALSE)</f>
        <v>x</v>
      </c>
      <c r="R67" s="1" t="str">
        <f>VLOOKUP($A67,sort!$B$8:$AI$73,20,FALSE)</f>
        <v>x</v>
      </c>
      <c r="S67" s="1" t="str">
        <f>VLOOKUP($A67,sort!$B$8:$AI$73,21,FALSE)</f>
        <v>x</v>
      </c>
      <c r="T67" s="1" t="str">
        <f>VLOOKUP($A67,sort!$B$8:$AI$73,22,FALSE)</f>
        <v>x</v>
      </c>
      <c r="U67" s="1" t="str">
        <f>VLOOKUP($A67,sort!$B$8:$AI$73,23,FALSE)</f>
        <v>x</v>
      </c>
      <c r="V67" s="1" t="str">
        <f>VLOOKUP($A67,sort!$B$8:$AI$73,24,FALSE)</f>
        <v>x</v>
      </c>
      <c r="W67" s="1" t="str">
        <f>VLOOKUP($A67,sort!$B$8:$AI$73,25,FALSE)</f>
        <v>x</v>
      </c>
      <c r="X67" s="99">
        <f>VLOOKUP($A67,sort!$B$8:$AI$73,26,FALSE)</f>
        <v>0</v>
      </c>
      <c r="Y67" s="2"/>
      <c r="Z67" s="94">
        <f>VLOOKUP($A67,sort!$B$8:$AI$73,31,FALSE)</f>
        <v>2.7999999999999999E-6</v>
      </c>
      <c r="AA67" s="87">
        <f>'preračuni STB'!V480</f>
        <v>0</v>
      </c>
    </row>
    <row r="68" spans="1:27" ht="17.25" hidden="1">
      <c r="A68" s="97">
        <v>61</v>
      </c>
      <c r="B68" s="100">
        <f>VLOOKUP($A68,sort!$B$8:$AI$73,3,FALSE)</f>
        <v>16</v>
      </c>
      <c r="C68" s="85">
        <f>VLOOKUP($A68,sort!$B$8:$AI$73,5,FALSE)</f>
        <v>0</v>
      </c>
      <c r="D68" s="85">
        <f>VLOOKUP($A68,sort!$B$8:$AI$73,6,FALSE)</f>
        <v>-1.3</v>
      </c>
      <c r="E68" s="88">
        <f>VLOOKUP($A68,sort!$B$8:$AI$73,7,FALSE)</f>
        <v>0</v>
      </c>
      <c r="F68" s="1" t="str">
        <f>VLOOKUP($A68,sort!$B$8:$AI$73,8,FALSE)</f>
        <v>x</v>
      </c>
      <c r="G68" s="1" t="str">
        <f>VLOOKUP($A68,sort!$B$8:$AI$73,9,FALSE)</f>
        <v>x</v>
      </c>
      <c r="H68" s="1" t="str">
        <f>VLOOKUP($A68,sort!$B$8:$AI$73,10,FALSE)</f>
        <v>x</v>
      </c>
      <c r="I68" s="1" t="str">
        <f>VLOOKUP($A68,sort!$B$8:$AI$73,11,FALSE)</f>
        <v>x</v>
      </c>
      <c r="J68" s="1" t="str">
        <f>VLOOKUP($A68,sort!$B$8:$AI$73,12,FALSE)</f>
        <v>x</v>
      </c>
      <c r="K68" s="1" t="str">
        <f>VLOOKUP($A68,sort!$B$8:$AI$73,13,FALSE)</f>
        <v>x</v>
      </c>
      <c r="L68" s="1" t="str">
        <f>VLOOKUP($A68,sort!$B$8:$AI$73,14,FALSE)</f>
        <v>x</v>
      </c>
      <c r="M68" s="1" t="str">
        <f>VLOOKUP($A68,sort!$B$8:$AI$73,15,FALSE)</f>
        <v>x</v>
      </c>
      <c r="N68" s="1" t="str">
        <f>VLOOKUP($A68,sort!$B$8:$AI$73,16,FALSE)</f>
        <v>x</v>
      </c>
      <c r="O68" s="1" t="str">
        <f>VLOOKUP($A68,sort!$B$8:$AI$73,17,FALSE)</f>
        <v>x</v>
      </c>
      <c r="P68" s="1" t="str">
        <f>VLOOKUP($A68,sort!$B$8:$AI$73,18,FALSE)</f>
        <v>x</v>
      </c>
      <c r="Q68" s="1" t="str">
        <f>VLOOKUP($A68,sort!$B$8:$AI$73,19,FALSE)</f>
        <v>x</v>
      </c>
      <c r="R68" s="1" t="str">
        <f>VLOOKUP($A68,sort!$B$8:$AI$73,20,FALSE)</f>
        <v>x</v>
      </c>
      <c r="S68" s="1" t="str">
        <f>VLOOKUP($A68,sort!$B$8:$AI$73,21,FALSE)</f>
        <v>x</v>
      </c>
      <c r="T68" s="1" t="str">
        <f>VLOOKUP($A68,sort!$B$8:$AI$73,22,FALSE)</f>
        <v>x</v>
      </c>
      <c r="U68" s="1" t="str">
        <f>VLOOKUP($A68,sort!$B$8:$AI$73,23,FALSE)</f>
        <v>x</v>
      </c>
      <c r="V68" s="1" t="str">
        <f>VLOOKUP($A68,sort!$B$8:$AI$73,24,FALSE)</f>
        <v>x</v>
      </c>
      <c r="W68" s="1" t="str">
        <f>VLOOKUP($A68,sort!$B$8:$AI$73,25,FALSE)</f>
        <v>x</v>
      </c>
      <c r="X68" s="99">
        <f>VLOOKUP($A68,sort!$B$8:$AI$73,26,FALSE)</f>
        <v>0</v>
      </c>
      <c r="Y68" s="2"/>
      <c r="Z68" s="94">
        <f>VLOOKUP($A68,sort!$B$8:$AI$73,31,FALSE)</f>
        <v>2.7E-6</v>
      </c>
      <c r="AA68" s="87">
        <f>'preračuni STB'!V488</f>
        <v>0</v>
      </c>
    </row>
    <row r="69" spans="1:27" ht="17.25" hidden="1">
      <c r="A69" s="97">
        <v>62</v>
      </c>
      <c r="B69" s="100">
        <f>VLOOKUP($A69,sort!$B$8:$AI$73,3,FALSE)</f>
        <v>16</v>
      </c>
      <c r="C69" s="85">
        <f>VLOOKUP($A69,sort!$B$8:$AI$73,5,FALSE)</f>
        <v>0</v>
      </c>
      <c r="D69" s="85">
        <f>VLOOKUP($A69,sort!$B$8:$AI$73,6,FALSE)</f>
        <v>-1.3</v>
      </c>
      <c r="E69" s="88">
        <f>VLOOKUP($A69,sort!$B$8:$AI$73,7,FALSE)</f>
        <v>0</v>
      </c>
      <c r="F69" s="1" t="str">
        <f>VLOOKUP($A69,sort!$B$8:$AI$73,8,FALSE)</f>
        <v>x</v>
      </c>
      <c r="G69" s="1" t="str">
        <f>VLOOKUP($A69,sort!$B$8:$AI$73,9,FALSE)</f>
        <v>x</v>
      </c>
      <c r="H69" s="1" t="str">
        <f>VLOOKUP($A69,sort!$B$8:$AI$73,10,FALSE)</f>
        <v>x</v>
      </c>
      <c r="I69" s="1" t="str">
        <f>VLOOKUP($A69,sort!$B$8:$AI$73,11,FALSE)</f>
        <v>x</v>
      </c>
      <c r="J69" s="1" t="str">
        <f>VLOOKUP($A69,sort!$B$8:$AI$73,12,FALSE)</f>
        <v>x</v>
      </c>
      <c r="K69" s="1" t="str">
        <f>VLOOKUP($A69,sort!$B$8:$AI$73,13,FALSE)</f>
        <v>x</v>
      </c>
      <c r="L69" s="1" t="str">
        <f>VLOOKUP($A69,sort!$B$8:$AI$73,14,FALSE)</f>
        <v>x</v>
      </c>
      <c r="M69" s="1" t="str">
        <f>VLOOKUP($A69,sort!$B$8:$AI$73,15,FALSE)</f>
        <v>x</v>
      </c>
      <c r="N69" s="1" t="str">
        <f>VLOOKUP($A69,sort!$B$8:$AI$73,16,FALSE)</f>
        <v>x</v>
      </c>
      <c r="O69" s="1" t="str">
        <f>VLOOKUP($A69,sort!$B$8:$AI$73,17,FALSE)</f>
        <v>x</v>
      </c>
      <c r="P69" s="1" t="str">
        <f>VLOOKUP($A69,sort!$B$8:$AI$73,18,FALSE)</f>
        <v>x</v>
      </c>
      <c r="Q69" s="1" t="str">
        <f>VLOOKUP($A69,sort!$B$8:$AI$73,19,FALSE)</f>
        <v>x</v>
      </c>
      <c r="R69" s="1" t="str">
        <f>VLOOKUP($A69,sort!$B$8:$AI$73,20,FALSE)</f>
        <v>x</v>
      </c>
      <c r="S69" s="1" t="str">
        <f>VLOOKUP($A69,sort!$B$8:$AI$73,21,FALSE)</f>
        <v>x</v>
      </c>
      <c r="T69" s="1" t="str">
        <f>VLOOKUP($A69,sort!$B$8:$AI$73,22,FALSE)</f>
        <v>x</v>
      </c>
      <c r="U69" s="1" t="str">
        <f>VLOOKUP($A69,sort!$B$8:$AI$73,23,FALSE)</f>
        <v>x</v>
      </c>
      <c r="V69" s="1" t="str">
        <f>VLOOKUP($A69,sort!$B$8:$AI$73,24,FALSE)</f>
        <v>x</v>
      </c>
      <c r="W69" s="1" t="str">
        <f>VLOOKUP($A69,sort!$B$8:$AI$73,25,FALSE)</f>
        <v>x</v>
      </c>
      <c r="X69" s="99">
        <f>VLOOKUP($A69,sort!$B$8:$AI$73,26,FALSE)</f>
        <v>0</v>
      </c>
      <c r="Y69" s="2"/>
      <c r="Z69" s="94">
        <f>VLOOKUP($A69,sort!$B$8:$AI$73,31,FALSE)</f>
        <v>2.5999999999999997E-6</v>
      </c>
      <c r="AA69" s="87">
        <f>'preračuni STB'!V496</f>
        <v>0</v>
      </c>
    </row>
    <row r="70" spans="1:27" ht="17.25" hidden="1">
      <c r="A70" s="97">
        <v>63</v>
      </c>
      <c r="B70" s="100">
        <f>VLOOKUP($A70,sort!$B$8:$AI$73,3,FALSE)</f>
        <v>16</v>
      </c>
      <c r="C70" s="85">
        <f>VLOOKUP($A70,sort!$B$8:$AI$73,5,FALSE)</f>
        <v>0</v>
      </c>
      <c r="D70" s="85">
        <f>VLOOKUP($A70,sort!$B$8:$AI$73,6,FALSE)</f>
        <v>-1.3</v>
      </c>
      <c r="E70" s="88">
        <f>VLOOKUP($A70,sort!$B$8:$AI$73,7,FALSE)</f>
        <v>0</v>
      </c>
      <c r="F70" s="1" t="str">
        <f>VLOOKUP($A70,sort!$B$8:$AI$73,8,FALSE)</f>
        <v>x</v>
      </c>
      <c r="G70" s="1" t="str">
        <f>VLOOKUP($A70,sort!$B$8:$AI$73,9,FALSE)</f>
        <v>x</v>
      </c>
      <c r="H70" s="1" t="str">
        <f>VLOOKUP($A70,sort!$B$8:$AI$73,10,FALSE)</f>
        <v>x</v>
      </c>
      <c r="I70" s="1" t="str">
        <f>VLOOKUP($A70,sort!$B$8:$AI$73,11,FALSE)</f>
        <v>x</v>
      </c>
      <c r="J70" s="1" t="str">
        <f>VLOOKUP($A70,sort!$B$8:$AI$73,12,FALSE)</f>
        <v>x</v>
      </c>
      <c r="K70" s="1" t="str">
        <f>VLOOKUP($A70,sort!$B$8:$AI$73,13,FALSE)</f>
        <v>x</v>
      </c>
      <c r="L70" s="1" t="str">
        <f>VLOOKUP($A70,sort!$B$8:$AI$73,14,FALSE)</f>
        <v>x</v>
      </c>
      <c r="M70" s="1" t="str">
        <f>VLOOKUP($A70,sort!$B$8:$AI$73,15,FALSE)</f>
        <v>x</v>
      </c>
      <c r="N70" s="1" t="str">
        <f>VLOOKUP($A70,sort!$B$8:$AI$73,16,FALSE)</f>
        <v>x</v>
      </c>
      <c r="O70" s="1" t="str">
        <f>VLOOKUP($A70,sort!$B$8:$AI$73,17,FALSE)</f>
        <v>x</v>
      </c>
      <c r="P70" s="1" t="str">
        <f>VLOOKUP($A70,sort!$B$8:$AI$73,18,FALSE)</f>
        <v>x</v>
      </c>
      <c r="Q70" s="1" t="str">
        <f>VLOOKUP($A70,sort!$B$8:$AI$73,19,FALSE)</f>
        <v>x</v>
      </c>
      <c r="R70" s="1" t="str">
        <f>VLOOKUP($A70,sort!$B$8:$AI$73,20,FALSE)</f>
        <v>x</v>
      </c>
      <c r="S70" s="1" t="str">
        <f>VLOOKUP($A70,sort!$B$8:$AI$73,21,FALSE)</f>
        <v>x</v>
      </c>
      <c r="T70" s="1" t="str">
        <f>VLOOKUP($A70,sort!$B$8:$AI$73,22,FALSE)</f>
        <v>x</v>
      </c>
      <c r="U70" s="1" t="str">
        <f>VLOOKUP($A70,sort!$B$8:$AI$73,23,FALSE)</f>
        <v>x</v>
      </c>
      <c r="V70" s="1" t="str">
        <f>VLOOKUP($A70,sort!$B$8:$AI$73,24,FALSE)</f>
        <v>x</v>
      </c>
      <c r="W70" s="1" t="str">
        <f>VLOOKUP($A70,sort!$B$8:$AI$73,25,FALSE)</f>
        <v>x</v>
      </c>
      <c r="X70" s="99">
        <f>VLOOKUP($A70,sort!$B$8:$AI$73,26,FALSE)</f>
        <v>0</v>
      </c>
      <c r="Y70" s="2"/>
      <c r="Z70" s="94">
        <f>VLOOKUP($A70,sort!$B$8:$AI$73,31,FALSE)</f>
        <v>2.4999999999999998E-6</v>
      </c>
      <c r="AA70" s="87">
        <f>'preračuni STB'!V504</f>
        <v>0</v>
      </c>
    </row>
    <row r="71" spans="1:27" ht="17.25" hidden="1">
      <c r="A71" s="97">
        <v>64</v>
      </c>
      <c r="B71" s="100">
        <f>VLOOKUP($A71,sort!$B$8:$AI$73,3,FALSE)</f>
        <v>16</v>
      </c>
      <c r="C71" s="85">
        <f>VLOOKUP($A71,sort!$B$8:$AI$73,5,FALSE)</f>
        <v>0</v>
      </c>
      <c r="D71" s="85">
        <f>VLOOKUP($A71,sort!$B$8:$AI$73,6,FALSE)</f>
        <v>-1.3</v>
      </c>
      <c r="E71" s="88">
        <f>VLOOKUP($A71,sort!$B$8:$AI$73,7,FALSE)</f>
        <v>0</v>
      </c>
      <c r="F71" s="1" t="str">
        <f>VLOOKUP($A71,sort!$B$8:$AI$73,8,FALSE)</f>
        <v>x</v>
      </c>
      <c r="G71" s="1" t="str">
        <f>VLOOKUP($A71,sort!$B$8:$AI$73,9,FALSE)</f>
        <v>x</v>
      </c>
      <c r="H71" s="1" t="str">
        <f>VLOOKUP($A71,sort!$B$8:$AI$73,10,FALSE)</f>
        <v>x</v>
      </c>
      <c r="I71" s="1" t="str">
        <f>VLOOKUP($A71,sort!$B$8:$AI$73,11,FALSE)</f>
        <v>x</v>
      </c>
      <c r="J71" s="1" t="str">
        <f>VLOOKUP($A71,sort!$B$8:$AI$73,12,FALSE)</f>
        <v>x</v>
      </c>
      <c r="K71" s="1" t="str">
        <f>VLOOKUP($A71,sort!$B$8:$AI$73,13,FALSE)</f>
        <v>x</v>
      </c>
      <c r="L71" s="1" t="str">
        <f>VLOOKUP($A71,sort!$B$8:$AI$73,14,FALSE)</f>
        <v>x</v>
      </c>
      <c r="M71" s="1" t="str">
        <f>VLOOKUP($A71,sort!$B$8:$AI$73,15,FALSE)</f>
        <v>x</v>
      </c>
      <c r="N71" s="1" t="str">
        <f>VLOOKUP($A71,sort!$B$8:$AI$73,16,FALSE)</f>
        <v>x</v>
      </c>
      <c r="O71" s="1" t="str">
        <f>VLOOKUP($A71,sort!$B$8:$AI$73,17,FALSE)</f>
        <v>x</v>
      </c>
      <c r="P71" s="1" t="str">
        <f>VLOOKUP($A71,sort!$B$8:$AI$73,18,FALSE)</f>
        <v>x</v>
      </c>
      <c r="Q71" s="1" t="str">
        <f>VLOOKUP($A71,sort!$B$8:$AI$73,19,FALSE)</f>
        <v>x</v>
      </c>
      <c r="R71" s="1" t="str">
        <f>VLOOKUP($A71,sort!$B$8:$AI$73,20,FALSE)</f>
        <v>x</v>
      </c>
      <c r="S71" s="1" t="str">
        <f>VLOOKUP($A71,sort!$B$8:$AI$73,21,FALSE)</f>
        <v>x</v>
      </c>
      <c r="T71" s="1" t="str">
        <f>VLOOKUP($A71,sort!$B$8:$AI$73,22,FALSE)</f>
        <v>x</v>
      </c>
      <c r="U71" s="1" t="str">
        <f>VLOOKUP($A71,sort!$B$8:$AI$73,23,FALSE)</f>
        <v>x</v>
      </c>
      <c r="V71" s="1" t="str">
        <f>VLOOKUP($A71,sort!$B$8:$AI$73,24,FALSE)</f>
        <v>x</v>
      </c>
      <c r="W71" s="1" t="str">
        <f>VLOOKUP($A71,sort!$B$8:$AI$73,25,FALSE)</f>
        <v>x</v>
      </c>
      <c r="X71" s="99">
        <f>VLOOKUP($A71,sort!$B$8:$AI$73,26,FALSE)</f>
        <v>0</v>
      </c>
      <c r="Y71" s="2"/>
      <c r="Z71" s="94">
        <f>VLOOKUP($A71,sort!$B$8:$AI$73,31,FALSE)</f>
        <v>2.3999999999999999E-6</v>
      </c>
      <c r="AA71" s="87">
        <f>'preračuni STB'!V512</f>
        <v>0</v>
      </c>
    </row>
    <row r="72" spans="1:27" ht="17.25" hidden="1">
      <c r="A72" s="97">
        <v>65</v>
      </c>
      <c r="B72" s="100">
        <f>VLOOKUP($A72,sort!$B$8:$AI$73,3,FALSE)</f>
        <v>16</v>
      </c>
      <c r="C72" s="85">
        <f>VLOOKUP($A72,sort!$B$8:$AI$73,5,FALSE)</f>
        <v>0</v>
      </c>
      <c r="D72" s="85">
        <f>VLOOKUP($A72,sort!$B$8:$AI$73,6,FALSE)</f>
        <v>-1.3</v>
      </c>
      <c r="E72" s="88">
        <f>VLOOKUP($A72,sort!$B$8:$AI$73,7,FALSE)</f>
        <v>-1.3</v>
      </c>
      <c r="F72" s="1" t="str">
        <f>VLOOKUP($A72,sort!$B$8:$AI$73,8,FALSE)</f>
        <v>x</v>
      </c>
      <c r="G72" s="1" t="str">
        <f>VLOOKUP($A72,sort!$B$8:$AI$73,9,FALSE)</f>
        <v>x</v>
      </c>
      <c r="H72" s="1" t="str">
        <f>VLOOKUP($A72,sort!$B$8:$AI$73,10,FALSE)</f>
        <v>x</v>
      </c>
      <c r="I72" s="1" t="str">
        <f>VLOOKUP($A72,sort!$B$8:$AI$73,11,FALSE)</f>
        <v>x</v>
      </c>
      <c r="J72" s="1" t="str">
        <f>VLOOKUP($A72,sort!$B$8:$AI$73,12,FALSE)</f>
        <v>x</v>
      </c>
      <c r="K72" s="1" t="str">
        <f>VLOOKUP($A72,sort!$B$8:$AI$73,13,FALSE)</f>
        <v>x</v>
      </c>
      <c r="L72" s="1" t="str">
        <f>VLOOKUP($A72,sort!$B$8:$AI$73,14,FALSE)</f>
        <v>x</v>
      </c>
      <c r="M72" s="1" t="str">
        <f>VLOOKUP($A72,sort!$B$8:$AI$73,15,FALSE)</f>
        <v>x</v>
      </c>
      <c r="N72" s="1" t="str">
        <f>VLOOKUP($A72,sort!$B$8:$AI$73,16,FALSE)</f>
        <v>x</v>
      </c>
      <c r="O72" s="1" t="str">
        <f>VLOOKUP($A72,sort!$B$8:$AI$73,17,FALSE)</f>
        <v>x</v>
      </c>
      <c r="P72" s="1" t="str">
        <f>VLOOKUP($A72,sort!$B$8:$AI$73,18,FALSE)</f>
        <v>x</v>
      </c>
      <c r="Q72" s="1" t="str">
        <f>VLOOKUP($A72,sort!$B$8:$AI$73,19,FALSE)</f>
        <v>x</v>
      </c>
      <c r="R72" s="1" t="str">
        <f>VLOOKUP($A72,sort!$B$8:$AI$73,20,FALSE)</f>
        <v>x</v>
      </c>
      <c r="S72" s="1" t="str">
        <f>VLOOKUP($A72,sort!$B$8:$AI$73,21,FALSE)</f>
        <v>x</v>
      </c>
      <c r="T72" s="1" t="str">
        <f>VLOOKUP($A72,sort!$B$8:$AI$73,22,FALSE)</f>
        <v>x</v>
      </c>
      <c r="U72" s="1" t="str">
        <f>VLOOKUP($A72,sort!$B$8:$AI$73,23,FALSE)</f>
        <v>x</v>
      </c>
      <c r="V72" s="1" t="str">
        <f>VLOOKUP($A72,sort!$B$8:$AI$73,24,FALSE)</f>
        <v>x</v>
      </c>
      <c r="W72" s="1" t="str">
        <f>VLOOKUP($A72,sort!$B$8:$AI$73,25,FALSE)</f>
        <v>x</v>
      </c>
      <c r="X72" s="99">
        <f>VLOOKUP($A72,sort!$B$8:$AI$73,26,FALSE)</f>
        <v>0</v>
      </c>
      <c r="Y72" s="2"/>
      <c r="Z72" s="94">
        <f>VLOOKUP($A72,sort!$B$8:$AI$73,31,FALSE)</f>
        <v>2.3E-6</v>
      </c>
      <c r="AA72" s="87">
        <f>'preračuni STB'!V520</f>
        <v>0</v>
      </c>
    </row>
    <row r="73" spans="1:27" ht="15.75">
      <c r="E73" s="11" t="s">
        <v>1</v>
      </c>
      <c r="F73" s="12">
        <f>'Vnos rezultatov'!H72</f>
        <v>4</v>
      </c>
      <c r="G73" s="12">
        <f>'Vnos rezultatov'!I72</f>
        <v>3</v>
      </c>
      <c r="H73" s="12">
        <f>'Vnos rezultatov'!J72</f>
        <v>3</v>
      </c>
      <c r="I73" s="12">
        <f>'Vnos rezultatov'!K72</f>
        <v>4</v>
      </c>
      <c r="J73" s="12">
        <f>'Vnos rezultatov'!L72</f>
        <v>4</v>
      </c>
      <c r="K73" s="12">
        <f>'Vnos rezultatov'!M72</f>
        <v>4</v>
      </c>
      <c r="L73" s="12">
        <f>'Vnos rezultatov'!N72</f>
        <v>3</v>
      </c>
      <c r="M73" s="12">
        <f>'Vnos rezultatov'!O72</f>
        <v>4</v>
      </c>
      <c r="N73" s="12">
        <f>'Vnos rezultatov'!P72</f>
        <v>3</v>
      </c>
      <c r="O73" s="12">
        <f>'Vnos rezultatov'!Q72</f>
        <v>4</v>
      </c>
      <c r="P73" s="12">
        <f>'Vnos rezultatov'!R72</f>
        <v>3</v>
      </c>
      <c r="Q73" s="12">
        <f>'Vnos rezultatov'!S72</f>
        <v>3</v>
      </c>
      <c r="R73" s="12">
        <f>'Vnos rezultatov'!T72</f>
        <v>4</v>
      </c>
      <c r="S73" s="12">
        <f>'Vnos rezultatov'!U72</f>
        <v>4</v>
      </c>
      <c r="T73" s="12">
        <f>'Vnos rezultatov'!V72</f>
        <v>4</v>
      </c>
      <c r="U73" s="12">
        <f>'Vnos rezultatov'!W72</f>
        <v>3</v>
      </c>
      <c r="V73" s="12">
        <f>'Vnos rezultatov'!X72</f>
        <v>4</v>
      </c>
      <c r="W73" s="12">
        <f>'Vnos rezultatov'!Y72</f>
        <v>3</v>
      </c>
      <c r="X73" s="18">
        <f>SUM(F73:W73)</f>
        <v>64</v>
      </c>
      <c r="Y73" s="3"/>
      <c r="Z73" s="95"/>
      <c r="AA73" s="3"/>
    </row>
    <row r="74" spans="1:27" ht="15.75">
      <c r="E74" s="11" t="s">
        <v>20</v>
      </c>
      <c r="F74" s="12">
        <f>'Vnos rezultatov'!H73</f>
        <v>7</v>
      </c>
      <c r="G74" s="12">
        <f>'Vnos rezultatov'!I73</f>
        <v>15</v>
      </c>
      <c r="H74" s="12">
        <f>'Vnos rezultatov'!J73</f>
        <v>13</v>
      </c>
      <c r="I74" s="12">
        <f>'Vnos rezultatov'!K73</f>
        <v>9</v>
      </c>
      <c r="J74" s="12">
        <f>'Vnos rezultatov'!L73</f>
        <v>3</v>
      </c>
      <c r="K74" s="12">
        <f>'Vnos rezultatov'!M73</f>
        <v>5</v>
      </c>
      <c r="L74" s="12">
        <f>'Vnos rezultatov'!N73</f>
        <v>11</v>
      </c>
      <c r="M74" s="12">
        <f>'Vnos rezultatov'!O73</f>
        <v>1</v>
      </c>
      <c r="N74" s="12">
        <f>'Vnos rezultatov'!P73</f>
        <v>17</v>
      </c>
      <c r="O74" s="12">
        <f>'Vnos rezultatov'!Q73</f>
        <v>8</v>
      </c>
      <c r="P74" s="12">
        <f>'Vnos rezultatov'!R73</f>
        <v>16</v>
      </c>
      <c r="Q74" s="12">
        <f>'Vnos rezultatov'!S73</f>
        <v>14</v>
      </c>
      <c r="R74" s="12">
        <f>'Vnos rezultatov'!T73</f>
        <v>10</v>
      </c>
      <c r="S74" s="12">
        <f>'Vnos rezultatov'!U73</f>
        <v>4</v>
      </c>
      <c r="T74" s="12">
        <f>'Vnos rezultatov'!V73</f>
        <v>6</v>
      </c>
      <c r="U74" s="12">
        <f>'Vnos rezultatov'!W73</f>
        <v>12</v>
      </c>
      <c r="V74" s="12">
        <f>'Vnos rezultatov'!X73</f>
        <v>2</v>
      </c>
      <c r="W74" s="12">
        <f>'Vnos rezultatov'!Y73</f>
        <v>18</v>
      </c>
    </row>
  </sheetData>
  <sheetProtection algorithmName="SHA-512" hashValue="onOgVMP9rLYG68Wb7cJmBO6VcjPzmSFvqQ/n+UCWZOGn/LSWGmyduvpPHqaY2aTNKbYL5C94W3cR9+JGFKb5wQ==" saltValue="Iqwr+Sh6TWNJMNESHz0v5Q==" spinCount="100000" sheet="1" objects="1" scenarios="1"/>
  <mergeCells count="23">
    <mergeCell ref="T4:T5"/>
    <mergeCell ref="U4:U5"/>
    <mergeCell ref="H4:H5"/>
    <mergeCell ref="I4:I5"/>
    <mergeCell ref="J4:J5"/>
    <mergeCell ref="R4:R5"/>
    <mergeCell ref="S4:S5"/>
    <mergeCell ref="V4:V5"/>
    <mergeCell ref="W4:W5"/>
    <mergeCell ref="B6:B7"/>
    <mergeCell ref="C6:C7"/>
    <mergeCell ref="D6:D7"/>
    <mergeCell ref="C3:D5"/>
    <mergeCell ref="Q4:Q5"/>
    <mergeCell ref="F3:W3"/>
    <mergeCell ref="K4:K5"/>
    <mergeCell ref="L4:L5"/>
    <mergeCell ref="M4:M5"/>
    <mergeCell ref="N4:N5"/>
    <mergeCell ref="O4:O5"/>
    <mergeCell ref="P4:P5"/>
    <mergeCell ref="F4:F5"/>
    <mergeCell ref="G4:G5"/>
  </mergeCells>
  <conditionalFormatting sqref="C8:D72">
    <cfRule type="cellIs" dxfId="771" priority="73" operator="equal">
      <formula>0</formula>
    </cfRule>
    <cfRule type="containsBlanks" dxfId="770" priority="74">
      <formula>LEN(TRIM(C8))=0</formula>
    </cfRule>
  </conditionalFormatting>
  <conditionalFormatting sqref="Z73:Z1048576">
    <cfRule type="cellIs" dxfId="769" priority="71" operator="equal">
      <formula>200</formula>
    </cfRule>
    <cfRule type="cellIs" dxfId="768" priority="72" operator="equal">
      <formula>0</formula>
    </cfRule>
  </conditionalFormatting>
  <conditionalFormatting sqref="E8:E72">
    <cfRule type="cellIs" dxfId="767" priority="69" operator="equal">
      <formula>-3</formula>
    </cfRule>
  </conditionalFormatting>
  <conditionalFormatting sqref="Z8:Z72">
    <cfRule type="cellIs" dxfId="766" priority="68" operator="lessThan">
      <formula>1</formula>
    </cfRule>
  </conditionalFormatting>
  <conditionalFormatting sqref="AA8:AA72">
    <cfRule type="cellIs" dxfId="765" priority="67" operator="lessThan">
      <formula>1</formula>
    </cfRule>
  </conditionalFormatting>
  <conditionalFormatting sqref="E3:E5 X6:X7">
    <cfRule type="cellIs" dxfId="764" priority="12" operator="equal">
      <formula>0</formula>
    </cfRule>
  </conditionalFormatting>
  <conditionalFormatting sqref="AA6:AA7">
    <cfRule type="cellIs" dxfId="763" priority="11" operator="equal">
      <formula>0</formula>
    </cfRule>
  </conditionalFormatting>
  <conditionalFormatting sqref="Z6:Z7">
    <cfRule type="cellIs" dxfId="762" priority="9" operator="equal">
      <formula>200</formula>
    </cfRule>
    <cfRule type="cellIs" dxfId="761" priority="10" operator="equal">
      <formula>0</formula>
    </cfRule>
  </conditionalFormatting>
  <conditionalFormatting sqref="C6:D6">
    <cfRule type="cellIs" dxfId="760" priority="8" operator="equal">
      <formula>0</formula>
    </cfRule>
  </conditionalFormatting>
  <conditionalFormatting sqref="F8:W72">
    <cfRule type="containsText" dxfId="759" priority="2" operator="containsText" text="x">
      <formula>NOT(ISERROR(SEARCH("x",F8)))</formula>
    </cfRule>
    <cfRule type="cellIs" dxfId="758" priority="3" operator="greaterThan">
      <formula>F$73+1</formula>
    </cfRule>
    <cfRule type="cellIs" dxfId="757" priority="4" operator="equal">
      <formula>F$73+1</formula>
    </cfRule>
    <cfRule type="cellIs" dxfId="756" priority="5" operator="equal">
      <formula>F$73-1</formula>
    </cfRule>
    <cfRule type="cellIs" dxfId="755" priority="6" operator="equal">
      <formula>F$73-2</formula>
    </cfRule>
    <cfRule type="cellIs" dxfId="754" priority="7" operator="equal">
      <formula>F$73</formula>
    </cfRule>
  </conditionalFormatting>
  <conditionalFormatting sqref="X8:X72">
    <cfRule type="cellIs" dxfId="753" priority="1" operator="equal">
      <formula>0</formula>
    </cfRule>
  </conditionalFormatting>
  <pageMargins left="0.19685039370078741" right="0.1574803149606299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AA74"/>
  <sheetViews>
    <sheetView workbookViewId="0">
      <selection activeCell="A42" sqref="A42:XFD73"/>
    </sheetView>
  </sheetViews>
  <sheetFormatPr defaultRowHeight="15"/>
  <cols>
    <col min="1" max="1" width="4" style="97" customWidth="1"/>
    <col min="2" max="2" width="7.140625" style="7" customWidth="1"/>
    <col min="3" max="3" width="30.140625" style="7" bestFit="1" customWidth="1"/>
    <col min="4" max="4" width="7.85546875" style="7" customWidth="1"/>
    <col min="5" max="5" width="6.5703125" style="7" customWidth="1"/>
    <col min="6" max="24" width="5.5703125" style="7" customWidth="1"/>
    <col min="25" max="25" width="1.7109375" style="7" customWidth="1"/>
    <col min="26" max="26" width="12.42578125" style="93" bestFit="1" customWidth="1"/>
    <col min="27" max="27" width="12.5703125" style="7" hidden="1" customWidth="1"/>
    <col min="28" max="28" width="20" style="7" bestFit="1" customWidth="1"/>
    <col min="29" max="29" width="7.140625" style="7" customWidth="1"/>
    <col min="30" max="30" width="7.28515625" style="7" customWidth="1"/>
    <col min="31" max="16384" width="9.140625" style="7"/>
  </cols>
  <sheetData>
    <row r="2" spans="1:27" hidden="1"/>
    <row r="3" spans="1:27" ht="22.5" customHeight="1">
      <c r="C3" s="203" t="s">
        <v>46</v>
      </c>
      <c r="D3" s="204"/>
      <c r="E3" s="35" t="s">
        <v>4</v>
      </c>
      <c r="F3" s="197" t="str">
        <f>'Vnos rezultatov'!B3&amp;"  -  Neto"</f>
        <v>Tomaž in Oriana  -  Neto</v>
      </c>
      <c r="G3" s="198"/>
      <c r="H3" s="198"/>
      <c r="I3" s="198"/>
      <c r="J3" s="198"/>
      <c r="K3" s="198"/>
      <c r="L3" s="198"/>
      <c r="M3" s="198"/>
      <c r="N3" s="198"/>
      <c r="O3" s="198"/>
      <c r="P3" s="198"/>
      <c r="Q3" s="198"/>
      <c r="R3" s="198"/>
      <c r="S3" s="198"/>
      <c r="T3" s="198"/>
      <c r="U3" s="198"/>
      <c r="V3" s="198"/>
      <c r="W3" s="198"/>
      <c r="Y3" s="2"/>
      <c r="AA3" s="2"/>
    </row>
    <row r="4" spans="1:27" ht="22.5" customHeight="1">
      <c r="C4" s="205"/>
      <c r="D4" s="206"/>
      <c r="E4" s="35" t="s">
        <v>4</v>
      </c>
      <c r="F4" s="199">
        <v>1</v>
      </c>
      <c r="G4" s="199">
        <v>2</v>
      </c>
      <c r="H4" s="199">
        <v>3</v>
      </c>
      <c r="I4" s="199">
        <v>4</v>
      </c>
      <c r="J4" s="199">
        <v>5</v>
      </c>
      <c r="K4" s="199">
        <v>6</v>
      </c>
      <c r="L4" s="199">
        <v>7</v>
      </c>
      <c r="M4" s="199">
        <v>8</v>
      </c>
      <c r="N4" s="199">
        <v>9</v>
      </c>
      <c r="O4" s="199">
        <v>10</v>
      </c>
      <c r="P4" s="199">
        <v>11</v>
      </c>
      <c r="Q4" s="199">
        <v>12</v>
      </c>
      <c r="R4" s="199">
        <v>13</v>
      </c>
      <c r="S4" s="199">
        <v>14</v>
      </c>
      <c r="T4" s="199">
        <v>15</v>
      </c>
      <c r="U4" s="199">
        <v>16</v>
      </c>
      <c r="V4" s="199">
        <v>17</v>
      </c>
      <c r="W4" s="199">
        <v>18</v>
      </c>
    </row>
    <row r="5" spans="1:27" ht="22.5" customHeight="1" thickBot="1">
      <c r="C5" s="207"/>
      <c r="D5" s="208"/>
      <c r="E5" s="64" t="s">
        <v>50</v>
      </c>
      <c r="F5" s="200"/>
      <c r="G5" s="200"/>
      <c r="H5" s="200"/>
      <c r="I5" s="200"/>
      <c r="J5" s="200"/>
      <c r="K5" s="200"/>
      <c r="L5" s="200"/>
      <c r="M5" s="200"/>
      <c r="N5" s="200"/>
      <c r="O5" s="200"/>
      <c r="P5" s="200"/>
      <c r="Q5" s="200"/>
      <c r="R5" s="200"/>
      <c r="S5" s="200"/>
      <c r="T5" s="200"/>
      <c r="U5" s="200"/>
      <c r="V5" s="200"/>
      <c r="W5" s="200"/>
    </row>
    <row r="6" spans="1:27" ht="15" customHeight="1">
      <c r="B6" s="201" t="s">
        <v>47</v>
      </c>
      <c r="C6" s="189" t="s">
        <v>2</v>
      </c>
      <c r="D6" s="189" t="s">
        <v>49</v>
      </c>
      <c r="E6" s="11" t="s">
        <v>1</v>
      </c>
      <c r="F6" s="47">
        <v>4</v>
      </c>
      <c r="G6" s="47">
        <v>3</v>
      </c>
      <c r="H6" s="47">
        <v>3</v>
      </c>
      <c r="I6" s="47">
        <v>4</v>
      </c>
      <c r="J6" s="47">
        <v>4</v>
      </c>
      <c r="K6" s="47">
        <v>4</v>
      </c>
      <c r="L6" s="47">
        <v>3</v>
      </c>
      <c r="M6" s="47">
        <v>4</v>
      </c>
      <c r="N6" s="47">
        <v>3</v>
      </c>
      <c r="O6" s="47">
        <v>4</v>
      </c>
      <c r="P6" s="47">
        <v>3</v>
      </c>
      <c r="Q6" s="47">
        <v>3</v>
      </c>
      <c r="R6" s="47">
        <v>4</v>
      </c>
      <c r="S6" s="47">
        <v>4</v>
      </c>
      <c r="T6" s="47">
        <v>4</v>
      </c>
      <c r="U6" s="47">
        <v>3</v>
      </c>
      <c r="V6" s="47">
        <v>4</v>
      </c>
      <c r="W6" s="47">
        <v>3</v>
      </c>
      <c r="X6" s="35" t="s">
        <v>4</v>
      </c>
      <c r="Z6" s="69" t="s">
        <v>18</v>
      </c>
      <c r="AA6" s="5" t="s">
        <v>21</v>
      </c>
    </row>
    <row r="7" spans="1:27" ht="15" customHeight="1" thickBot="1">
      <c r="B7" s="202"/>
      <c r="C7" s="190"/>
      <c r="D7" s="190"/>
      <c r="E7" s="32" t="s">
        <v>20</v>
      </c>
      <c r="F7" s="92">
        <v>7</v>
      </c>
      <c r="G7" s="92">
        <v>15</v>
      </c>
      <c r="H7" s="92">
        <v>13</v>
      </c>
      <c r="I7" s="92">
        <v>9</v>
      </c>
      <c r="J7" s="92">
        <v>3</v>
      </c>
      <c r="K7" s="92">
        <v>5</v>
      </c>
      <c r="L7" s="92">
        <v>11</v>
      </c>
      <c r="M7" s="92">
        <v>1</v>
      </c>
      <c r="N7" s="92">
        <v>17</v>
      </c>
      <c r="O7" s="92">
        <v>8</v>
      </c>
      <c r="P7" s="92">
        <v>16</v>
      </c>
      <c r="Q7" s="92">
        <v>14</v>
      </c>
      <c r="R7" s="92">
        <v>10</v>
      </c>
      <c r="S7" s="92">
        <v>4</v>
      </c>
      <c r="T7" s="92">
        <v>6</v>
      </c>
      <c r="U7" s="92">
        <v>12</v>
      </c>
      <c r="V7" s="92">
        <v>2</v>
      </c>
      <c r="W7" s="92">
        <v>18</v>
      </c>
      <c r="X7" s="63" t="s">
        <v>20</v>
      </c>
      <c r="Z7" s="69" t="s">
        <v>19</v>
      </c>
      <c r="AA7" s="5" t="s">
        <v>19</v>
      </c>
    </row>
    <row r="8" spans="1:27" ht="18.75" customHeight="1">
      <c r="A8" s="97">
        <v>1</v>
      </c>
      <c r="B8" s="100">
        <f>VLOOKUP($A8,sort!$C$8:$AI$73,3,FALSE)</f>
        <v>1</v>
      </c>
      <c r="C8" s="91" t="str">
        <f>VLOOKUP($A8,sort!$C$8:$AI$73,4,FALSE)</f>
        <v>Borči &amp; Zdenka</v>
      </c>
      <c r="D8" s="135">
        <f>VLOOKUP($A8,sort!$C$8:$AI$73,5,FALSE)</f>
        <v>9.9</v>
      </c>
      <c r="E8" s="88">
        <f>VLOOKUP($A8,sort!$C$8:$AI$73,6,FALSE)</f>
        <v>9.9</v>
      </c>
      <c r="F8" s="1">
        <f>VLOOKUP($A8,sort!$C$8:$AI$73,7,FALSE)</f>
        <v>7</v>
      </c>
      <c r="G8" s="1">
        <f>VLOOKUP($A8,sort!$C$8:$AI$73,8,FALSE)</f>
        <v>3</v>
      </c>
      <c r="H8" s="1">
        <f>VLOOKUP($A8,sort!$C$8:$AI$73,9,FALSE)</f>
        <v>5</v>
      </c>
      <c r="I8" s="1">
        <f>VLOOKUP($A8,sort!$C$8:$AI$73,10,FALSE)</f>
        <v>5</v>
      </c>
      <c r="J8" s="1">
        <f>VLOOKUP($A8,sort!$C$8:$AI$73,11,FALSE)</f>
        <v>4</v>
      </c>
      <c r="K8" s="1">
        <f>VLOOKUP($A8,sort!$C$8:$AI$73,12,FALSE)</f>
        <v>5</v>
      </c>
      <c r="L8" s="1">
        <f>VLOOKUP($A8,sort!$C$8:$AI$73,13,FALSE)</f>
        <v>4</v>
      </c>
      <c r="M8" s="1">
        <f>VLOOKUP($A8,sort!$C$8:$AI$73,14,FALSE)</f>
        <v>5</v>
      </c>
      <c r="N8" s="1">
        <f>VLOOKUP($A8,sort!$C$8:$AI$73,15,FALSE)</f>
        <v>3</v>
      </c>
      <c r="O8" s="1" t="str">
        <f>VLOOKUP($A8,sort!$C$8:$AI$73,16,FALSE)</f>
        <v>x</v>
      </c>
      <c r="P8" s="1" t="str">
        <f>VLOOKUP($A8,sort!$C$8:$AI$73,17,FALSE)</f>
        <v>x</v>
      </c>
      <c r="Q8" s="1" t="str">
        <f>VLOOKUP($A8,sort!$C$8:$AI$73,18,FALSE)</f>
        <v>x</v>
      </c>
      <c r="R8" s="1" t="str">
        <f>VLOOKUP($A8,sort!$C$8:$AI$73,19,FALSE)</f>
        <v>x</v>
      </c>
      <c r="S8" s="1" t="str">
        <f>VLOOKUP($A8,sort!$C$8:$AI$73,20,FALSE)</f>
        <v>x</v>
      </c>
      <c r="T8" s="1" t="str">
        <f>VLOOKUP($A8,sort!$C$8:$AI$73,21,FALSE)</f>
        <v>x</v>
      </c>
      <c r="U8" s="1" t="str">
        <f>VLOOKUP($A8,sort!$C$8:$AI$73,22,FALSE)</f>
        <v>x</v>
      </c>
      <c r="V8" s="1" t="str">
        <f>VLOOKUP($A8,sort!$C$8:$AI$73,23,FALSE)</f>
        <v>x</v>
      </c>
      <c r="W8" s="1" t="str">
        <f>VLOOKUP($A8,sort!$C$8:$AI$73,24,FALSE)</f>
        <v>x</v>
      </c>
      <c r="X8" s="99">
        <f>VLOOKUP($A8,sort!$C$8:$AI$73,25,FALSE)</f>
        <v>41</v>
      </c>
      <c r="Y8" s="2"/>
      <c r="Z8" s="94">
        <f>VLOOKUP($A8,sort!$C$8:$AI$73,33,FALSE)</f>
        <v>20.0000021</v>
      </c>
      <c r="AA8" s="86" t="e">
        <f>VLOOKUP($A8,sort!$C$8:$AI$17,30,FALSE)</f>
        <v>#N/A</v>
      </c>
    </row>
    <row r="9" spans="1:27" ht="16.5" customHeight="1">
      <c r="A9" s="97">
        <v>2</v>
      </c>
      <c r="B9" s="100">
        <f>VLOOKUP($A9,sort!$C$8:$AI$73,3,FALSE)</f>
        <v>2</v>
      </c>
      <c r="C9" s="91" t="str">
        <f>VLOOKUP($A9,sort!$C$8:$AI$73,4,FALSE)</f>
        <v>Jernej &amp; Breda J.</v>
      </c>
      <c r="D9" s="135">
        <f>VLOOKUP($A9,sort!$C$8:$AI$73,5,FALSE)</f>
        <v>10</v>
      </c>
      <c r="E9" s="88">
        <f>VLOOKUP($A9,sort!$C$8:$AI$73,6,FALSE)</f>
        <v>10</v>
      </c>
      <c r="F9" s="1">
        <f>VLOOKUP($A9,sort!$C$8:$AI$73,7,FALSE)</f>
        <v>6</v>
      </c>
      <c r="G9" s="1">
        <f>VLOOKUP($A9,sort!$C$8:$AI$73,8,FALSE)</f>
        <v>4</v>
      </c>
      <c r="H9" s="1">
        <f>VLOOKUP($A9,sort!$C$8:$AI$73,9,FALSE)</f>
        <v>3</v>
      </c>
      <c r="I9" s="1">
        <f>VLOOKUP($A9,sort!$C$8:$AI$73,10,FALSE)</f>
        <v>7</v>
      </c>
      <c r="J9" s="1">
        <f>VLOOKUP($A9,sort!$C$8:$AI$73,11,FALSE)</f>
        <v>4</v>
      </c>
      <c r="K9" s="1">
        <f>VLOOKUP($A9,sort!$C$8:$AI$73,12,FALSE)</f>
        <v>4</v>
      </c>
      <c r="L9" s="1">
        <f>VLOOKUP($A9,sort!$C$8:$AI$73,13,FALSE)</f>
        <v>4</v>
      </c>
      <c r="M9" s="1">
        <f>VLOOKUP($A9,sort!$C$8:$AI$73,14,FALSE)</f>
        <v>5</v>
      </c>
      <c r="N9" s="1">
        <f>VLOOKUP($A9,sort!$C$8:$AI$73,15,FALSE)</f>
        <v>5</v>
      </c>
      <c r="O9" s="1" t="str">
        <f>VLOOKUP($A9,sort!$C$8:$AI$73,16,FALSE)</f>
        <v>x</v>
      </c>
      <c r="P9" s="1" t="str">
        <f>VLOOKUP($A9,sort!$C$8:$AI$73,17,FALSE)</f>
        <v>x</v>
      </c>
      <c r="Q9" s="1" t="str">
        <f>VLOOKUP($A9,sort!$C$8:$AI$73,18,FALSE)</f>
        <v>x</v>
      </c>
      <c r="R9" s="1" t="str">
        <f>VLOOKUP($A9,sort!$C$8:$AI$73,19,FALSE)</f>
        <v>x</v>
      </c>
      <c r="S9" s="1" t="str">
        <f>VLOOKUP($A9,sort!$C$8:$AI$73,20,FALSE)</f>
        <v>x</v>
      </c>
      <c r="T9" s="1" t="str">
        <f>VLOOKUP($A9,sort!$C$8:$AI$73,21,FALSE)</f>
        <v>x</v>
      </c>
      <c r="U9" s="1" t="str">
        <f>VLOOKUP($A9,sort!$C$8:$AI$73,22,FALSE)</f>
        <v>x</v>
      </c>
      <c r="V9" s="1" t="str">
        <f>VLOOKUP($A9,sort!$C$8:$AI$73,23,FALSE)</f>
        <v>x</v>
      </c>
      <c r="W9" s="1" t="str">
        <f>VLOOKUP($A9,sort!$C$8:$AI$73,24,FALSE)</f>
        <v>x</v>
      </c>
      <c r="X9" s="99">
        <f>VLOOKUP($A9,sort!$C$8:$AI$73,25,FALSE)</f>
        <v>42</v>
      </c>
      <c r="Y9" s="2"/>
      <c r="Z9" s="94">
        <f>VLOOKUP($A9,sort!$C$8:$AI$73,33,FALSE)</f>
        <v>18.000001699999999</v>
      </c>
      <c r="AA9" s="86">
        <f>VLOOKUP($A9,sort!$C$8:$AI$17,30,FALSE)</f>
        <v>9.0000017000000003</v>
      </c>
    </row>
    <row r="10" spans="1:27" ht="17.25">
      <c r="A10" s="97">
        <v>3</v>
      </c>
      <c r="B10" s="100">
        <f>VLOOKUP($A10,sort!$C$8:$AI$73,3,FALSE)</f>
        <v>2</v>
      </c>
      <c r="C10" s="91" t="str">
        <f>VLOOKUP($A10,sort!$C$8:$AI$73,4,FALSE)</f>
        <v>Grega &amp; Dora</v>
      </c>
      <c r="D10" s="135">
        <f>VLOOKUP($A10,sort!$C$8:$AI$73,5,FALSE)</f>
        <v>9.3000000000000007</v>
      </c>
      <c r="E10" s="88">
        <f>VLOOKUP($A10,sort!$C$8:$AI$73,6,FALSE)</f>
        <v>9.3000000000000007</v>
      </c>
      <c r="F10" s="1">
        <f>VLOOKUP($A10,sort!$C$8:$AI$73,7,FALSE)</f>
        <v>6</v>
      </c>
      <c r="G10" s="1">
        <f>VLOOKUP($A10,sort!$C$8:$AI$73,8,FALSE)</f>
        <v>4</v>
      </c>
      <c r="H10" s="1">
        <f>VLOOKUP($A10,sort!$C$8:$AI$73,9,FALSE)</f>
        <v>4</v>
      </c>
      <c r="I10" s="1">
        <f>VLOOKUP($A10,sort!$C$8:$AI$73,10,FALSE)</f>
        <v>4</v>
      </c>
      <c r="J10" s="1">
        <f>VLOOKUP($A10,sort!$C$8:$AI$73,11,FALSE)</f>
        <v>5</v>
      </c>
      <c r="K10" s="1">
        <f>VLOOKUP($A10,sort!$C$8:$AI$73,12,FALSE)</f>
        <v>5</v>
      </c>
      <c r="L10" s="1">
        <f>VLOOKUP($A10,sort!$C$8:$AI$73,13,FALSE)</f>
        <v>6</v>
      </c>
      <c r="M10" s="1">
        <f>VLOOKUP($A10,sort!$C$8:$AI$73,14,FALSE)</f>
        <v>4</v>
      </c>
      <c r="N10" s="1">
        <f>VLOOKUP($A10,sort!$C$8:$AI$73,15,FALSE)</f>
        <v>3</v>
      </c>
      <c r="O10" s="1" t="str">
        <f>VLOOKUP($A10,sort!$C$8:$AI$73,16,FALSE)</f>
        <v>x</v>
      </c>
      <c r="P10" s="1" t="str">
        <f>VLOOKUP($A10,sort!$C$8:$AI$73,17,FALSE)</f>
        <v>x</v>
      </c>
      <c r="Q10" s="1" t="str">
        <f>VLOOKUP($A10,sort!$C$8:$AI$73,18,FALSE)</f>
        <v>x</v>
      </c>
      <c r="R10" s="1" t="str">
        <f>VLOOKUP($A10,sort!$C$8:$AI$73,19,FALSE)</f>
        <v>x</v>
      </c>
      <c r="S10" s="1" t="str">
        <f>VLOOKUP($A10,sort!$C$8:$AI$73,20,FALSE)</f>
        <v>x</v>
      </c>
      <c r="T10" s="1" t="str">
        <f>VLOOKUP($A10,sort!$C$8:$AI$73,21,FALSE)</f>
        <v>x</v>
      </c>
      <c r="U10" s="1" t="str">
        <f>VLOOKUP($A10,sort!$C$8:$AI$73,22,FALSE)</f>
        <v>x</v>
      </c>
      <c r="V10" s="1" t="str">
        <f>VLOOKUP($A10,sort!$C$8:$AI$73,23,FALSE)</f>
        <v>x</v>
      </c>
      <c r="W10" s="1" t="str">
        <f>VLOOKUP($A10,sort!$C$8:$AI$73,24,FALSE)</f>
        <v>x</v>
      </c>
      <c r="X10" s="99">
        <f>VLOOKUP($A10,sort!$C$8:$AI$73,25,FALSE)</f>
        <v>41</v>
      </c>
      <c r="Y10" s="2"/>
      <c r="Z10" s="94">
        <f>VLOOKUP($A10,sort!$C$8:$AI$73,33,FALSE)</f>
        <v>18.000001600000001</v>
      </c>
      <c r="AA10" s="86">
        <f>VLOOKUP($A10,sort!$C$8:$AI$17,30,FALSE)</f>
        <v>10.000001599999999</v>
      </c>
    </row>
    <row r="11" spans="1:27" ht="17.25">
      <c r="A11" s="97">
        <v>4</v>
      </c>
      <c r="B11" s="100">
        <f>VLOOKUP($A11,sort!$C$8:$AI$73,3,FALSE)</f>
        <v>2</v>
      </c>
      <c r="C11" s="91" t="str">
        <f>VLOOKUP($A11,sort!$C$8:$AI$73,4,FALSE)</f>
        <v>Blaž &amp; Breda T.</v>
      </c>
      <c r="D11" s="135">
        <f>VLOOKUP($A11,sort!$C$8:$AI$73,5,FALSE)</f>
        <v>11.5</v>
      </c>
      <c r="E11" s="88">
        <f>VLOOKUP($A11,sort!$C$8:$AI$73,6,FALSE)</f>
        <v>11.5</v>
      </c>
      <c r="F11" s="1">
        <f>VLOOKUP($A11,sort!$C$8:$AI$73,7,FALSE)</f>
        <v>6</v>
      </c>
      <c r="G11" s="1">
        <f>VLOOKUP($A11,sort!$C$8:$AI$73,8,FALSE)</f>
        <v>4</v>
      </c>
      <c r="H11" s="1">
        <f>VLOOKUP($A11,sort!$C$8:$AI$73,9,FALSE)</f>
        <v>4</v>
      </c>
      <c r="I11" s="1">
        <f>VLOOKUP($A11,sort!$C$8:$AI$73,10,FALSE)</f>
        <v>5</v>
      </c>
      <c r="J11" s="1">
        <f>VLOOKUP($A11,sort!$C$8:$AI$73,11,FALSE)</f>
        <v>5</v>
      </c>
      <c r="K11" s="1">
        <f>VLOOKUP($A11,sort!$C$8:$AI$73,12,FALSE)</f>
        <v>6</v>
      </c>
      <c r="L11" s="1">
        <f>VLOOKUP($A11,sort!$C$8:$AI$73,13,FALSE)</f>
        <v>4</v>
      </c>
      <c r="M11" s="1">
        <f>VLOOKUP($A11,sort!$C$8:$AI$73,14,FALSE)</f>
        <v>6</v>
      </c>
      <c r="N11" s="1">
        <f>VLOOKUP($A11,sort!$C$8:$AI$73,15,FALSE)</f>
        <v>3</v>
      </c>
      <c r="O11" s="1" t="str">
        <f>VLOOKUP($A11,sort!$C$8:$AI$73,16,FALSE)</f>
        <v>x</v>
      </c>
      <c r="P11" s="1" t="str">
        <f>VLOOKUP($A11,sort!$C$8:$AI$73,17,FALSE)</f>
        <v>x</v>
      </c>
      <c r="Q11" s="1" t="str">
        <f>VLOOKUP($A11,sort!$C$8:$AI$73,18,FALSE)</f>
        <v>x</v>
      </c>
      <c r="R11" s="1" t="str">
        <f>VLOOKUP($A11,sort!$C$8:$AI$73,19,FALSE)</f>
        <v>x</v>
      </c>
      <c r="S11" s="1" t="str">
        <f>VLOOKUP($A11,sort!$C$8:$AI$73,20,FALSE)</f>
        <v>x</v>
      </c>
      <c r="T11" s="1" t="str">
        <f>VLOOKUP($A11,sort!$C$8:$AI$73,21,FALSE)</f>
        <v>x</v>
      </c>
      <c r="U11" s="1" t="str">
        <f>VLOOKUP($A11,sort!$C$8:$AI$73,22,FALSE)</f>
        <v>x</v>
      </c>
      <c r="V11" s="1" t="str">
        <f>VLOOKUP($A11,sort!$C$8:$AI$73,23,FALSE)</f>
        <v>x</v>
      </c>
      <c r="W11" s="1" t="str">
        <f>VLOOKUP($A11,sort!$C$8:$AI$73,24,FALSE)</f>
        <v>x</v>
      </c>
      <c r="X11" s="99">
        <f>VLOOKUP($A11,sort!$C$8:$AI$73,25,FALSE)</f>
        <v>43</v>
      </c>
      <c r="Y11" s="2"/>
      <c r="Z11" s="94">
        <f>VLOOKUP($A11,sort!$C$8:$AI$73,33,FALSE)</f>
        <v>18.0000015</v>
      </c>
      <c r="AA11" s="86">
        <f>VLOOKUP($A11,sort!$C$8:$AI$17,30,FALSE)</f>
        <v>7.0000014999999998</v>
      </c>
    </row>
    <row r="12" spans="1:27" ht="17.25">
      <c r="A12" s="97">
        <v>5</v>
      </c>
      <c r="B12" s="100">
        <f>VLOOKUP($A12,sort!$C$8:$AI$73,3,FALSE)</f>
        <v>5</v>
      </c>
      <c r="C12" s="91" t="str">
        <f>VLOOKUP($A12,sort!$C$8:$AI$73,4,FALSE)</f>
        <v>Mirjana &amp; Janko</v>
      </c>
      <c r="D12" s="135">
        <f>VLOOKUP($A12,sort!$C$8:$AI$73,5,FALSE)</f>
        <v>9.6999999999999993</v>
      </c>
      <c r="E12" s="88">
        <f>VLOOKUP($A12,sort!$C$8:$AI$73,6,FALSE)</f>
        <v>9.6999999999999993</v>
      </c>
      <c r="F12" s="1">
        <f>VLOOKUP($A12,sort!$C$8:$AI$73,7,FALSE)</f>
        <v>5</v>
      </c>
      <c r="G12" s="1">
        <f>VLOOKUP($A12,sort!$C$8:$AI$73,8,FALSE)</f>
        <v>4</v>
      </c>
      <c r="H12" s="1">
        <f>VLOOKUP($A12,sort!$C$8:$AI$73,9,FALSE)</f>
        <v>4</v>
      </c>
      <c r="I12" s="1">
        <f>VLOOKUP($A12,sort!$C$8:$AI$73,10,FALSE)</f>
        <v>5</v>
      </c>
      <c r="J12" s="1">
        <f>VLOOKUP($A12,sort!$C$8:$AI$73,11,FALSE)</f>
        <v>4</v>
      </c>
      <c r="K12" s="1">
        <f>VLOOKUP($A12,sort!$C$8:$AI$73,12,FALSE)</f>
        <v>7</v>
      </c>
      <c r="L12" s="1">
        <f>VLOOKUP($A12,sort!$C$8:$AI$73,13,FALSE)</f>
        <v>4</v>
      </c>
      <c r="M12" s="1">
        <f>VLOOKUP($A12,sort!$C$8:$AI$73,14,FALSE)</f>
        <v>5</v>
      </c>
      <c r="N12" s="1">
        <f>VLOOKUP($A12,sort!$C$8:$AI$73,15,FALSE)</f>
        <v>4</v>
      </c>
      <c r="O12" s="1" t="str">
        <f>VLOOKUP($A12,sort!$C$8:$AI$73,16,FALSE)</f>
        <v>x</v>
      </c>
      <c r="P12" s="1" t="str">
        <f>VLOOKUP($A12,sort!$C$8:$AI$73,17,FALSE)</f>
        <v>x</v>
      </c>
      <c r="Q12" s="1" t="str">
        <f>VLOOKUP($A12,sort!$C$8:$AI$73,18,FALSE)</f>
        <v>x</v>
      </c>
      <c r="R12" s="1" t="str">
        <f>VLOOKUP($A12,sort!$C$8:$AI$73,19,FALSE)</f>
        <v>x</v>
      </c>
      <c r="S12" s="1" t="str">
        <f>VLOOKUP($A12,sort!$C$8:$AI$73,20,FALSE)</f>
        <v>x</v>
      </c>
      <c r="T12" s="1" t="str">
        <f>VLOOKUP($A12,sort!$C$8:$AI$73,21,FALSE)</f>
        <v>x</v>
      </c>
      <c r="U12" s="1" t="str">
        <f>VLOOKUP($A12,sort!$C$8:$AI$73,22,FALSE)</f>
        <v>x</v>
      </c>
      <c r="V12" s="1" t="str">
        <f>VLOOKUP($A12,sort!$C$8:$AI$73,23,FALSE)</f>
        <v>x</v>
      </c>
      <c r="W12" s="1" t="str">
        <f>VLOOKUP($A12,sort!$C$8:$AI$73,24,FALSE)</f>
        <v>x</v>
      </c>
      <c r="X12" s="99">
        <f>VLOOKUP($A12,sort!$C$8:$AI$73,25,FALSE)</f>
        <v>42</v>
      </c>
      <c r="Y12" s="2"/>
      <c r="Z12" s="94">
        <f>VLOOKUP($A12,sort!$C$8:$AI$73,33,FALSE)</f>
        <v>16.000001399999999</v>
      </c>
      <c r="AA12" s="86">
        <f>VLOOKUP($A12,sort!$C$8:$AI$17,30,FALSE)</f>
        <v>9.0000014000000004</v>
      </c>
    </row>
    <row r="13" spans="1:27" ht="17.25">
      <c r="A13" s="97">
        <v>6</v>
      </c>
      <c r="B13" s="100">
        <f>VLOOKUP($A13,sort!$C$8:$AI$73,3,FALSE)</f>
        <v>6</v>
      </c>
      <c r="C13" s="91" t="str">
        <f>VLOOKUP($A13,sort!$C$8:$AI$73,4,FALSE)</f>
        <v>Sašo &amp; Sasšo</v>
      </c>
      <c r="D13" s="135">
        <f>VLOOKUP($A13,sort!$C$8:$AI$73,5,FALSE)</f>
        <v>9.5</v>
      </c>
      <c r="E13" s="88">
        <f>VLOOKUP($A13,sort!$C$8:$AI$73,6,FALSE)</f>
        <v>9.5</v>
      </c>
      <c r="F13" s="1">
        <f>VLOOKUP($A13,sort!$C$8:$AI$73,7,FALSE)</f>
        <v>6</v>
      </c>
      <c r="G13" s="1">
        <f>VLOOKUP($A13,sort!$C$8:$AI$73,8,FALSE)</f>
        <v>4</v>
      </c>
      <c r="H13" s="1">
        <f>VLOOKUP($A13,sort!$C$8:$AI$73,9,FALSE)</f>
        <v>5</v>
      </c>
      <c r="I13" s="1">
        <f>VLOOKUP($A13,sort!$C$8:$AI$73,10,FALSE)</f>
        <v>5</v>
      </c>
      <c r="J13" s="1">
        <f>VLOOKUP($A13,sort!$C$8:$AI$73,11,FALSE)</f>
        <v>5</v>
      </c>
      <c r="K13" s="1">
        <f>VLOOKUP($A13,sort!$C$8:$AI$73,12,FALSE)</f>
        <v>5</v>
      </c>
      <c r="L13" s="1">
        <f>VLOOKUP($A13,sort!$C$8:$AI$73,13,FALSE)</f>
        <v>4</v>
      </c>
      <c r="M13" s="1">
        <f>VLOOKUP($A13,sort!$C$8:$AI$73,14,FALSE)</f>
        <v>6</v>
      </c>
      <c r="N13" s="1">
        <f>VLOOKUP($A13,sort!$C$8:$AI$73,15,FALSE)</f>
        <v>5</v>
      </c>
      <c r="O13" s="1" t="str">
        <f>VLOOKUP($A13,sort!$C$8:$AI$73,16,FALSE)</f>
        <v>x</v>
      </c>
      <c r="P13" s="1" t="str">
        <f>VLOOKUP($A13,sort!$C$8:$AI$73,17,FALSE)</f>
        <v>x</v>
      </c>
      <c r="Q13" s="1" t="str">
        <f>VLOOKUP($A13,sort!$C$8:$AI$73,18,FALSE)</f>
        <v>x</v>
      </c>
      <c r="R13" s="1" t="str">
        <f>VLOOKUP($A13,sort!$C$8:$AI$73,19,FALSE)</f>
        <v>x</v>
      </c>
      <c r="S13" s="1" t="str">
        <f>VLOOKUP($A13,sort!$C$8:$AI$73,20,FALSE)</f>
        <v>x</v>
      </c>
      <c r="T13" s="1" t="str">
        <f>VLOOKUP($A13,sort!$C$8:$AI$73,21,FALSE)</f>
        <v>x</v>
      </c>
      <c r="U13" s="1" t="str">
        <f>VLOOKUP($A13,sort!$C$8:$AI$73,22,FALSE)</f>
        <v>x</v>
      </c>
      <c r="V13" s="1" t="str">
        <f>VLOOKUP($A13,sort!$C$8:$AI$73,23,FALSE)</f>
        <v>x</v>
      </c>
      <c r="W13" s="1" t="str">
        <f>VLOOKUP($A13,sort!$C$8:$AI$73,24,FALSE)</f>
        <v>x</v>
      </c>
      <c r="X13" s="99">
        <f>VLOOKUP($A13,sort!$C$8:$AI$73,25,FALSE)</f>
        <v>45</v>
      </c>
      <c r="Y13" s="2"/>
      <c r="Z13" s="94">
        <f>VLOOKUP($A13,sort!$C$8:$AI$73,33,FALSE)</f>
        <v>15.000002</v>
      </c>
      <c r="AA13" s="86" t="e">
        <f>VLOOKUP($A13,sort!$C$8:$AI$17,30,FALSE)</f>
        <v>#N/A</v>
      </c>
    </row>
    <row r="14" spans="1:27" ht="17.25">
      <c r="A14" s="97">
        <v>7</v>
      </c>
      <c r="B14" s="100">
        <f>VLOOKUP($A14,sort!$C$8:$AI$73,3,FALSE)</f>
        <v>6</v>
      </c>
      <c r="C14" s="91" t="str">
        <f>VLOOKUP($A14,sort!$C$8:$AI$73,4,FALSE)</f>
        <v>Tomaž A. &amp; Romana</v>
      </c>
      <c r="D14" s="135">
        <f>VLOOKUP($A14,sort!$C$8:$AI$73,5,FALSE)</f>
        <v>10.6</v>
      </c>
      <c r="E14" s="88">
        <f>VLOOKUP($A14,sort!$C$8:$AI$73,6,FALSE)</f>
        <v>10.6</v>
      </c>
      <c r="F14" s="1">
        <f>VLOOKUP($A14,sort!$C$8:$AI$73,7,FALSE)</f>
        <v>6</v>
      </c>
      <c r="G14" s="1">
        <f>VLOOKUP($A14,sort!$C$8:$AI$73,8,FALSE)</f>
        <v>6</v>
      </c>
      <c r="H14" s="1">
        <f>VLOOKUP($A14,sort!$C$8:$AI$73,9,FALSE)</f>
        <v>2</v>
      </c>
      <c r="I14" s="1">
        <f>VLOOKUP($A14,sort!$C$8:$AI$73,10,FALSE)</f>
        <v>5</v>
      </c>
      <c r="J14" s="1">
        <f>VLOOKUP($A14,sort!$C$8:$AI$73,11,FALSE)</f>
        <v>7</v>
      </c>
      <c r="K14" s="1">
        <f>VLOOKUP($A14,sort!$C$8:$AI$73,12,FALSE)</f>
        <v>5</v>
      </c>
      <c r="L14" s="1">
        <f>VLOOKUP($A14,sort!$C$8:$AI$73,13,FALSE)</f>
        <v>5</v>
      </c>
      <c r="M14" s="1">
        <f>VLOOKUP($A14,sort!$C$8:$AI$73,14,FALSE)</f>
        <v>4</v>
      </c>
      <c r="N14" s="1">
        <f>VLOOKUP($A14,sort!$C$8:$AI$73,15,FALSE)</f>
        <v>3</v>
      </c>
      <c r="O14" s="1" t="str">
        <f>VLOOKUP($A14,sort!$C$8:$AI$73,16,FALSE)</f>
        <v>x</v>
      </c>
      <c r="P14" s="1" t="str">
        <f>VLOOKUP($A14,sort!$C$8:$AI$73,17,FALSE)</f>
        <v>x</v>
      </c>
      <c r="Q14" s="1" t="str">
        <f>VLOOKUP($A14,sort!$C$8:$AI$73,18,FALSE)</f>
        <v>x</v>
      </c>
      <c r="R14" s="1" t="str">
        <f>VLOOKUP($A14,sort!$C$8:$AI$73,19,FALSE)</f>
        <v>x</v>
      </c>
      <c r="S14" s="1" t="str">
        <f>VLOOKUP($A14,sort!$C$8:$AI$73,20,FALSE)</f>
        <v>x</v>
      </c>
      <c r="T14" s="1" t="str">
        <f>VLOOKUP($A14,sort!$C$8:$AI$73,21,FALSE)</f>
        <v>x</v>
      </c>
      <c r="U14" s="1" t="str">
        <f>VLOOKUP($A14,sort!$C$8:$AI$73,22,FALSE)</f>
        <v>x</v>
      </c>
      <c r="V14" s="1" t="str">
        <f>VLOOKUP($A14,sort!$C$8:$AI$73,23,FALSE)</f>
        <v>x</v>
      </c>
      <c r="W14" s="1" t="str">
        <f>VLOOKUP($A14,sort!$C$8:$AI$73,24,FALSE)</f>
        <v>x</v>
      </c>
      <c r="X14" s="99">
        <f>VLOOKUP($A14,sort!$C$8:$AI$73,25,FALSE)</f>
        <v>43</v>
      </c>
      <c r="Y14" s="2"/>
      <c r="Z14" s="94">
        <f>VLOOKUP($A14,sort!$C$8:$AI$73,33,FALSE)</f>
        <v>15.0000012</v>
      </c>
      <c r="AA14" s="86">
        <f>VLOOKUP($A14,sort!$C$8:$AI$17,30,FALSE)</f>
        <v>9.0000011999999998</v>
      </c>
    </row>
    <row r="15" spans="1:27" ht="17.25">
      <c r="A15" s="97">
        <v>8</v>
      </c>
      <c r="B15" s="100">
        <f>VLOOKUP($A15,sort!$C$8:$AI$73,3,FALSE)</f>
        <v>6</v>
      </c>
      <c r="C15" s="91" t="str">
        <f>VLOOKUP($A15,sort!$C$8:$AI$73,4,FALSE)</f>
        <v>Pero &amp; Breda Kržič</v>
      </c>
      <c r="D15" s="135">
        <f>VLOOKUP($A15,sort!$C$8:$AI$73,5,FALSE)</f>
        <v>4.2</v>
      </c>
      <c r="E15" s="88">
        <f>VLOOKUP($A15,sort!$C$8:$AI$73,6,FALSE)</f>
        <v>4.2</v>
      </c>
      <c r="F15" s="1">
        <f>VLOOKUP($A15,sort!$C$8:$AI$73,7,FALSE)</f>
        <v>6</v>
      </c>
      <c r="G15" s="1">
        <f>VLOOKUP($A15,sort!$C$8:$AI$73,8,FALSE)</f>
        <v>4</v>
      </c>
      <c r="H15" s="1">
        <f>VLOOKUP($A15,sort!$C$8:$AI$73,9,FALSE)</f>
        <v>5</v>
      </c>
      <c r="I15" s="1">
        <f>VLOOKUP($A15,sort!$C$8:$AI$73,10,FALSE)</f>
        <v>4</v>
      </c>
      <c r="J15" s="1">
        <f>VLOOKUP($A15,sort!$C$8:$AI$73,11,FALSE)</f>
        <v>5</v>
      </c>
      <c r="K15" s="1">
        <f>VLOOKUP($A15,sort!$C$8:$AI$73,12,FALSE)</f>
        <v>4</v>
      </c>
      <c r="L15" s="1">
        <f>VLOOKUP($A15,sort!$C$8:$AI$73,13,FALSE)</f>
        <v>4</v>
      </c>
      <c r="M15" s="1">
        <f>VLOOKUP($A15,sort!$C$8:$AI$73,14,FALSE)</f>
        <v>5</v>
      </c>
      <c r="N15" s="1">
        <f>VLOOKUP($A15,sort!$C$8:$AI$73,15,FALSE)</f>
        <v>4</v>
      </c>
      <c r="O15" s="1" t="str">
        <f>VLOOKUP($A15,sort!$C$8:$AI$73,16,FALSE)</f>
        <v>x</v>
      </c>
      <c r="P15" s="1" t="str">
        <f>VLOOKUP($A15,sort!$C$8:$AI$73,17,FALSE)</f>
        <v>x</v>
      </c>
      <c r="Q15" s="1" t="str">
        <f>VLOOKUP($A15,sort!$C$8:$AI$73,18,FALSE)</f>
        <v>x</v>
      </c>
      <c r="R15" s="1" t="str">
        <f>VLOOKUP($A15,sort!$C$8:$AI$73,19,FALSE)</f>
        <v>x</v>
      </c>
      <c r="S15" s="1" t="str">
        <f>VLOOKUP($A15,sort!$C$8:$AI$73,20,FALSE)</f>
        <v>x</v>
      </c>
      <c r="T15" s="1" t="str">
        <f>VLOOKUP($A15,sort!$C$8:$AI$73,21,FALSE)</f>
        <v>x</v>
      </c>
      <c r="U15" s="1" t="str">
        <f>VLOOKUP($A15,sort!$C$8:$AI$73,22,FALSE)</f>
        <v>x</v>
      </c>
      <c r="V15" s="1" t="str">
        <f>VLOOKUP($A15,sort!$C$8:$AI$73,23,FALSE)</f>
        <v>x</v>
      </c>
      <c r="W15" s="1" t="str">
        <f>VLOOKUP($A15,sort!$C$8:$AI$73,24,FALSE)</f>
        <v>x</v>
      </c>
      <c r="X15" s="99">
        <f>VLOOKUP($A15,sort!$C$8:$AI$73,25,FALSE)</f>
        <v>41</v>
      </c>
      <c r="Y15" s="2"/>
      <c r="Z15" s="94">
        <f>VLOOKUP($A15,sort!$C$8:$AI$73,33,FALSE)</f>
        <v>15.0000009</v>
      </c>
      <c r="AA15" s="86">
        <f>VLOOKUP($A15,sort!$C$8:$AI$17,30,FALSE)</f>
        <v>9.0000008999999999</v>
      </c>
    </row>
    <row r="16" spans="1:27" ht="17.25">
      <c r="A16" s="97">
        <v>9</v>
      </c>
      <c r="B16" s="100">
        <f>VLOOKUP($A16,sort!$C$8:$AI$73,3,FALSE)</f>
        <v>9</v>
      </c>
      <c r="C16" s="91" t="str">
        <f>VLOOKUP($A16,sort!$C$8:$AI$73,4,FALSE)</f>
        <v>Marina &amp; Iztok</v>
      </c>
      <c r="D16" s="135">
        <f>VLOOKUP($A16,sort!$C$8:$AI$73,5,FALSE)</f>
        <v>16.7</v>
      </c>
      <c r="E16" s="88">
        <f>VLOOKUP($A16,sort!$C$8:$AI$73,6,FALSE)</f>
        <v>16.7</v>
      </c>
      <c r="F16" s="1">
        <f>VLOOKUP($A16,sort!$C$8:$AI$73,7,FALSE)</f>
        <v>5</v>
      </c>
      <c r="G16" s="1">
        <f>VLOOKUP($A16,sort!$C$8:$AI$73,8,FALSE)</f>
        <v>4</v>
      </c>
      <c r="H16" s="1">
        <f>VLOOKUP($A16,sort!$C$8:$AI$73,9,FALSE)</f>
        <v>7</v>
      </c>
      <c r="I16" s="1">
        <f>VLOOKUP($A16,sort!$C$8:$AI$73,10,FALSE)</f>
        <v>6</v>
      </c>
      <c r="J16" s="1">
        <f>VLOOKUP($A16,sort!$C$8:$AI$73,11,FALSE)</f>
        <v>7</v>
      </c>
      <c r="K16" s="1">
        <f>VLOOKUP($A16,sort!$C$8:$AI$73,12,FALSE)</f>
        <v>5</v>
      </c>
      <c r="L16" s="1">
        <f>VLOOKUP($A16,sort!$C$8:$AI$73,13,FALSE)</f>
        <v>4</v>
      </c>
      <c r="M16" s="1">
        <f>VLOOKUP($A16,sort!$C$8:$AI$73,14,FALSE)</f>
        <v>6</v>
      </c>
      <c r="N16" s="1">
        <f>VLOOKUP($A16,sort!$C$8:$AI$73,15,FALSE)</f>
        <v>4</v>
      </c>
      <c r="O16" s="1" t="str">
        <f>VLOOKUP($A16,sort!$C$8:$AI$73,16,FALSE)</f>
        <v>x</v>
      </c>
      <c r="P16" s="1" t="str">
        <f>VLOOKUP($A16,sort!$C$8:$AI$73,17,FALSE)</f>
        <v>x</v>
      </c>
      <c r="Q16" s="1" t="str">
        <f>VLOOKUP($A16,sort!$C$8:$AI$73,18,FALSE)</f>
        <v>x</v>
      </c>
      <c r="R16" s="1" t="str">
        <f>VLOOKUP($A16,sort!$C$8:$AI$73,19,FALSE)</f>
        <v>x</v>
      </c>
      <c r="S16" s="1" t="str">
        <f>VLOOKUP($A16,sort!$C$8:$AI$73,20,FALSE)</f>
        <v>x</v>
      </c>
      <c r="T16" s="1" t="str">
        <f>VLOOKUP($A16,sort!$C$8:$AI$73,21,FALSE)</f>
        <v>x</v>
      </c>
      <c r="U16" s="1" t="str">
        <f>VLOOKUP($A16,sort!$C$8:$AI$73,22,FALSE)</f>
        <v>x</v>
      </c>
      <c r="V16" s="1" t="str">
        <f>VLOOKUP($A16,sort!$C$8:$AI$73,23,FALSE)</f>
        <v>x</v>
      </c>
      <c r="W16" s="1" t="str">
        <f>VLOOKUP($A16,sort!$C$8:$AI$73,24,FALSE)</f>
        <v>x</v>
      </c>
      <c r="X16" s="99">
        <f>VLOOKUP($A16,sort!$C$8:$AI$73,25,FALSE)</f>
        <v>48</v>
      </c>
      <c r="Y16" s="2"/>
      <c r="Z16" s="94">
        <f>VLOOKUP($A16,sort!$C$8:$AI$73,33,FALSE)</f>
        <v>14.000002200000001</v>
      </c>
      <c r="AA16" s="86" t="e">
        <f>VLOOKUP($A16,sort!$C$8:$AI$17,30,FALSE)</f>
        <v>#N/A</v>
      </c>
    </row>
    <row r="17" spans="1:27" ht="17.25">
      <c r="A17" s="97">
        <v>10</v>
      </c>
      <c r="B17" s="100">
        <f>VLOOKUP($A17,sort!$C$8:$AI$73,3,FALSE)</f>
        <v>10</v>
      </c>
      <c r="C17" s="91" t="str">
        <f>VLOOKUP($A17,sort!$C$8:$AI$73,4,FALSE)</f>
        <v>Bojan Z. &amp; Cvetka</v>
      </c>
      <c r="D17" s="135">
        <f>VLOOKUP($A17,sort!$C$8:$AI$73,5,FALSE)</f>
        <v>9.1999999999999993</v>
      </c>
      <c r="E17" s="88">
        <f>VLOOKUP($A17,sort!$C$8:$AI$73,6,FALSE)</f>
        <v>9.1999999999999993</v>
      </c>
      <c r="F17" s="1">
        <f>VLOOKUP($A17,sort!$C$8:$AI$73,7,FALSE)</f>
        <v>5</v>
      </c>
      <c r="G17" s="1">
        <f>VLOOKUP($A17,sort!$C$8:$AI$73,8,FALSE)</f>
        <v>5</v>
      </c>
      <c r="H17" s="1">
        <f>VLOOKUP($A17,sort!$C$8:$AI$73,9,FALSE)</f>
        <v>6</v>
      </c>
      <c r="I17" s="1">
        <f>VLOOKUP($A17,sort!$C$8:$AI$73,10,FALSE)</f>
        <v>5</v>
      </c>
      <c r="J17" s="1">
        <f>VLOOKUP($A17,sort!$C$8:$AI$73,11,FALSE)</f>
        <v>5</v>
      </c>
      <c r="K17" s="1">
        <f>VLOOKUP($A17,sort!$C$8:$AI$73,12,FALSE)</f>
        <v>4</v>
      </c>
      <c r="L17" s="1">
        <f>VLOOKUP($A17,sort!$C$8:$AI$73,13,FALSE)</f>
        <v>5</v>
      </c>
      <c r="M17" s="1">
        <f>VLOOKUP($A17,sort!$C$8:$AI$73,14,FALSE)</f>
        <v>5</v>
      </c>
      <c r="N17" s="1">
        <f>VLOOKUP($A17,sort!$C$8:$AI$73,15,FALSE)</f>
        <v>4</v>
      </c>
      <c r="O17" s="1" t="str">
        <f>VLOOKUP($A17,sort!$C$8:$AI$73,16,FALSE)</f>
        <v>x</v>
      </c>
      <c r="P17" s="1" t="str">
        <f>VLOOKUP($A17,sort!$C$8:$AI$73,17,FALSE)</f>
        <v>x</v>
      </c>
      <c r="Q17" s="1" t="str">
        <f>VLOOKUP($A17,sort!$C$8:$AI$73,18,FALSE)</f>
        <v>x</v>
      </c>
      <c r="R17" s="1" t="str">
        <f>VLOOKUP($A17,sort!$C$8:$AI$73,19,FALSE)</f>
        <v>x</v>
      </c>
      <c r="S17" s="1" t="str">
        <f>VLOOKUP($A17,sort!$C$8:$AI$73,20,FALSE)</f>
        <v>x</v>
      </c>
      <c r="T17" s="1" t="str">
        <f>VLOOKUP($A17,sort!$C$8:$AI$73,21,FALSE)</f>
        <v>x</v>
      </c>
      <c r="U17" s="1" t="str">
        <f>VLOOKUP($A17,sort!$C$8:$AI$73,22,FALSE)</f>
        <v>x</v>
      </c>
      <c r="V17" s="1" t="str">
        <f>VLOOKUP($A17,sort!$C$8:$AI$73,23,FALSE)</f>
        <v>x</v>
      </c>
      <c r="W17" s="1" t="str">
        <f>VLOOKUP($A17,sort!$C$8:$AI$73,24,FALSE)</f>
        <v>x</v>
      </c>
      <c r="X17" s="99">
        <f>VLOOKUP($A17,sort!$C$8:$AI$73,25,FALSE)</f>
        <v>44</v>
      </c>
      <c r="Y17" s="2"/>
      <c r="Z17" s="94">
        <f>VLOOKUP($A17,sort!$C$8:$AI$73,33,FALSE)</f>
        <v>13.000001299999999</v>
      </c>
      <c r="AA17" s="86">
        <f>VLOOKUP($A17,sort!$C$8:$AI$17,30,FALSE)</f>
        <v>7.0000013000000001</v>
      </c>
    </row>
    <row r="18" spans="1:27" ht="17.25">
      <c r="A18" s="97">
        <v>11</v>
      </c>
      <c r="B18" s="100">
        <f>VLOOKUP($A18,sort!$C$8:$AI$73,3,FALSE)</f>
        <v>10</v>
      </c>
      <c r="C18" s="91" t="str">
        <f>VLOOKUP($A18,sort!$C$8:$AI$73,4,FALSE)</f>
        <v>Andreja &amp; Braco</v>
      </c>
      <c r="D18" s="135">
        <f>VLOOKUP($A18,sort!$C$8:$AI$73,5,FALSE)</f>
        <v>9</v>
      </c>
      <c r="E18" s="88">
        <f>VLOOKUP($A18,sort!$C$8:$AI$73,6,FALSE)</f>
        <v>9</v>
      </c>
      <c r="F18" s="1">
        <f>VLOOKUP($A18,sort!$C$8:$AI$73,7,FALSE)</f>
        <v>4</v>
      </c>
      <c r="G18" s="1">
        <f>VLOOKUP($A18,sort!$C$8:$AI$73,8,FALSE)</f>
        <v>6</v>
      </c>
      <c r="H18" s="1">
        <f>VLOOKUP($A18,sort!$C$8:$AI$73,9,FALSE)</f>
        <v>5</v>
      </c>
      <c r="I18" s="1">
        <f>VLOOKUP($A18,sort!$C$8:$AI$73,10,FALSE)</f>
        <v>6</v>
      </c>
      <c r="J18" s="1">
        <f>VLOOKUP($A18,sort!$C$8:$AI$73,11,FALSE)</f>
        <v>5</v>
      </c>
      <c r="K18" s="1">
        <f>VLOOKUP($A18,sort!$C$8:$AI$73,12,FALSE)</f>
        <v>5</v>
      </c>
      <c r="L18" s="1">
        <f>VLOOKUP($A18,sort!$C$8:$AI$73,13,FALSE)</f>
        <v>5</v>
      </c>
      <c r="M18" s="1">
        <f>VLOOKUP($A18,sort!$C$8:$AI$73,14,FALSE)</f>
        <v>4</v>
      </c>
      <c r="N18" s="1">
        <f>VLOOKUP($A18,sort!$C$8:$AI$73,15,FALSE)</f>
        <v>4</v>
      </c>
      <c r="O18" s="1" t="str">
        <f>VLOOKUP($A18,sort!$C$8:$AI$73,16,FALSE)</f>
        <v>x</v>
      </c>
      <c r="P18" s="1" t="str">
        <f>VLOOKUP($A18,sort!$C$8:$AI$73,17,FALSE)</f>
        <v>x</v>
      </c>
      <c r="Q18" s="1" t="str">
        <f>VLOOKUP($A18,sort!$C$8:$AI$73,18,FALSE)</f>
        <v>x</v>
      </c>
      <c r="R18" s="1" t="str">
        <f>VLOOKUP($A18,sort!$C$8:$AI$73,19,FALSE)</f>
        <v>x</v>
      </c>
      <c r="S18" s="1" t="str">
        <f>VLOOKUP($A18,sort!$C$8:$AI$73,20,FALSE)</f>
        <v>x</v>
      </c>
      <c r="T18" s="1" t="str">
        <f>VLOOKUP($A18,sort!$C$8:$AI$73,21,FALSE)</f>
        <v>x</v>
      </c>
      <c r="U18" s="1" t="str">
        <f>VLOOKUP($A18,sort!$C$8:$AI$73,22,FALSE)</f>
        <v>x</v>
      </c>
      <c r="V18" s="1" t="str">
        <f>VLOOKUP($A18,sort!$C$8:$AI$73,23,FALSE)</f>
        <v>x</v>
      </c>
      <c r="W18" s="1" t="str">
        <f>VLOOKUP($A18,sort!$C$8:$AI$73,24,FALSE)</f>
        <v>x</v>
      </c>
      <c r="X18" s="99">
        <f t="shared" ref="X18:X25" si="0">SUM(F18:W18)</f>
        <v>44</v>
      </c>
      <c r="Y18" s="2"/>
      <c r="Z18" s="94">
        <f>VLOOKUP($A18,sort!$C$8:$AI$73,33,FALSE)</f>
        <v>13.0000011</v>
      </c>
      <c r="AA18" s="87">
        <f>'preračuni STB'!V88</f>
        <v>6</v>
      </c>
    </row>
    <row r="19" spans="1:27" ht="17.25">
      <c r="A19" s="97">
        <v>12</v>
      </c>
      <c r="B19" s="100">
        <f>VLOOKUP($A19,sort!$C$8:$AI$73,3,FALSE)</f>
        <v>12</v>
      </c>
      <c r="C19" s="91" t="str">
        <f>VLOOKUP($A19,sort!$C$8:$AI$73,4,FALSE)</f>
        <v>Tomaž B. &amp; Majda</v>
      </c>
      <c r="D19" s="135">
        <f>VLOOKUP($A19,sort!$C$8:$AI$73,5,FALSE)</f>
        <v>10.9</v>
      </c>
      <c r="E19" s="88">
        <f>VLOOKUP($A19,sort!$C$8:$AI$73,6,FALSE)</f>
        <v>10.9</v>
      </c>
      <c r="F19" s="1">
        <f>VLOOKUP($A19,sort!$C$8:$AI$73,7,FALSE)</f>
        <v>7</v>
      </c>
      <c r="G19" s="1">
        <f>VLOOKUP($A19,sort!$C$8:$AI$73,8,FALSE)</f>
        <v>5</v>
      </c>
      <c r="H19" s="1">
        <f>VLOOKUP($A19,sort!$C$8:$AI$73,9,FALSE)</f>
        <v>6</v>
      </c>
      <c r="I19" s="1">
        <f>VLOOKUP($A19,sort!$C$8:$AI$73,10,FALSE)</f>
        <v>4</v>
      </c>
      <c r="J19" s="1">
        <f>VLOOKUP($A19,sort!$C$8:$AI$73,11,FALSE)</f>
        <v>5</v>
      </c>
      <c r="K19" s="1">
        <f>VLOOKUP($A19,sort!$C$8:$AI$73,12,FALSE)</f>
        <v>6</v>
      </c>
      <c r="L19" s="1">
        <f>VLOOKUP($A19,sort!$C$8:$AI$73,13,FALSE)</f>
        <v>4</v>
      </c>
      <c r="M19" s="1">
        <f>VLOOKUP($A19,sort!$C$8:$AI$73,14,FALSE)</f>
        <v>4</v>
      </c>
      <c r="N19" s="1">
        <f>VLOOKUP($A19,sort!$C$8:$AI$73,15,FALSE)</f>
        <v>4</v>
      </c>
      <c r="O19" s="1" t="str">
        <f>VLOOKUP($A19,sort!$C$8:$AI$73,16,FALSE)</f>
        <v>x</v>
      </c>
      <c r="P19" s="1" t="str">
        <f>VLOOKUP($A19,sort!$C$8:$AI$73,17,FALSE)</f>
        <v>x</v>
      </c>
      <c r="Q19" s="1" t="str">
        <f>VLOOKUP($A19,sort!$C$8:$AI$73,18,FALSE)</f>
        <v>x</v>
      </c>
      <c r="R19" s="1" t="str">
        <f>VLOOKUP($A19,sort!$C$8:$AI$73,19,FALSE)</f>
        <v>x</v>
      </c>
      <c r="S19" s="1" t="str">
        <f>VLOOKUP($A19,sort!$C$8:$AI$73,20,FALSE)</f>
        <v>x</v>
      </c>
      <c r="T19" s="1" t="str">
        <f>VLOOKUP($A19,sort!$C$8:$AI$73,21,FALSE)</f>
        <v>x</v>
      </c>
      <c r="U19" s="1" t="str">
        <f>VLOOKUP($A19,sort!$C$8:$AI$73,22,FALSE)</f>
        <v>x</v>
      </c>
      <c r="V19" s="1" t="str">
        <f>VLOOKUP($A19,sort!$C$8:$AI$73,23,FALSE)</f>
        <v>x</v>
      </c>
      <c r="W19" s="1" t="str">
        <f>VLOOKUP($A19,sort!$C$8:$AI$73,24,FALSE)</f>
        <v>x</v>
      </c>
      <c r="X19" s="99">
        <f t="shared" si="0"/>
        <v>45</v>
      </c>
      <c r="Y19" s="2"/>
      <c r="Z19" s="94">
        <f>VLOOKUP($A19,sort!$C$8:$AI$73,33,FALSE)</f>
        <v>12.000000999999999</v>
      </c>
      <c r="AA19" s="87">
        <f>'preračuni STB'!V96</f>
        <v>5</v>
      </c>
    </row>
    <row r="20" spans="1:27" ht="17.25">
      <c r="A20" s="97">
        <v>13</v>
      </c>
      <c r="B20" s="100">
        <f>VLOOKUP($A20,sort!$C$8:$AI$73,3,FALSE)</f>
        <v>13</v>
      </c>
      <c r="C20" s="91" t="str">
        <f>VLOOKUP($A20,sort!$C$8:$AI$73,4,FALSE)</f>
        <v>Cena &amp; Irena</v>
      </c>
      <c r="D20" s="135">
        <f>VLOOKUP($A20,sort!$C$8:$AI$73,5,FALSE)</f>
        <v>10.4</v>
      </c>
      <c r="E20" s="88">
        <f>VLOOKUP($A20,sort!$C$8:$AI$73,6,FALSE)</f>
        <v>10.4</v>
      </c>
      <c r="F20" s="1">
        <f>VLOOKUP($A20,sort!$C$8:$AI$73,7,FALSE)</f>
        <v>6</v>
      </c>
      <c r="G20" s="1">
        <f>VLOOKUP($A20,sort!$C$8:$AI$73,8,FALSE)</f>
        <v>6</v>
      </c>
      <c r="H20" s="1">
        <f>VLOOKUP($A20,sort!$C$8:$AI$73,9,FALSE)</f>
        <v>4</v>
      </c>
      <c r="I20" s="1">
        <f>VLOOKUP($A20,sort!$C$8:$AI$73,10,FALSE)</f>
        <v>4</v>
      </c>
      <c r="J20" s="1">
        <f>VLOOKUP($A20,sort!$C$8:$AI$73,11,FALSE)</f>
        <v>7</v>
      </c>
      <c r="K20" s="1">
        <f>VLOOKUP($A20,sort!$C$8:$AI$73,12,FALSE)</f>
        <v>6</v>
      </c>
      <c r="L20" s="1">
        <f>VLOOKUP($A20,sort!$C$8:$AI$73,13,FALSE)</f>
        <v>5</v>
      </c>
      <c r="M20" s="1">
        <f>VLOOKUP($A20,sort!$C$8:$AI$73,14,FALSE)</f>
        <v>4</v>
      </c>
      <c r="N20" s="1">
        <f>VLOOKUP($A20,sort!$C$8:$AI$73,15,FALSE)</f>
        <v>6</v>
      </c>
      <c r="O20" s="1" t="str">
        <f>VLOOKUP($A20,sort!$C$8:$AI$73,16,FALSE)</f>
        <v>x</v>
      </c>
      <c r="P20" s="1" t="str">
        <f>VLOOKUP($A20,sort!$C$8:$AI$73,17,FALSE)</f>
        <v>x</v>
      </c>
      <c r="Q20" s="1" t="str">
        <f>VLOOKUP($A20,sort!$C$8:$AI$73,18,FALSE)</f>
        <v>x</v>
      </c>
      <c r="R20" s="1" t="str">
        <f>VLOOKUP($A20,sort!$C$8:$AI$73,19,FALSE)</f>
        <v>x</v>
      </c>
      <c r="S20" s="1" t="str">
        <f>VLOOKUP($A20,sort!$C$8:$AI$73,20,FALSE)</f>
        <v>x</v>
      </c>
      <c r="T20" s="1" t="str">
        <f>VLOOKUP($A20,sort!$C$8:$AI$73,21,FALSE)</f>
        <v>x</v>
      </c>
      <c r="U20" s="1" t="str">
        <f>VLOOKUP($A20,sort!$C$8:$AI$73,22,FALSE)</f>
        <v>x</v>
      </c>
      <c r="V20" s="1" t="str">
        <f>VLOOKUP($A20,sort!$C$8:$AI$73,23,FALSE)</f>
        <v>x</v>
      </c>
      <c r="W20" s="1" t="str">
        <f>VLOOKUP($A20,sort!$C$8:$AI$73,24,FALSE)</f>
        <v>x</v>
      </c>
      <c r="X20" s="99">
        <f t="shared" si="0"/>
        <v>48</v>
      </c>
      <c r="Y20" s="2"/>
      <c r="Z20" s="94">
        <f>VLOOKUP($A20,sort!$C$8:$AI$73,33,FALSE)</f>
        <v>11.000001900000001</v>
      </c>
      <c r="AA20" s="87">
        <f>'preračuni STB'!V104</f>
        <v>5</v>
      </c>
    </row>
    <row r="21" spans="1:27" ht="17.25">
      <c r="A21" s="97">
        <v>14</v>
      </c>
      <c r="B21" s="100">
        <f>VLOOKUP($A21,sort!$C$8:$AI$73,3,FALSE)</f>
        <v>13</v>
      </c>
      <c r="C21" s="91" t="str">
        <f>VLOOKUP($A21,sort!$C$8:$AI$73,4,FALSE)</f>
        <v>Niko &amp; Sonja</v>
      </c>
      <c r="D21" s="135">
        <f>VLOOKUP($A21,sort!$C$8:$AI$73,5,FALSE)</f>
        <v>10.199999999999999</v>
      </c>
      <c r="E21" s="88">
        <f>VLOOKUP($A21,sort!$C$8:$AI$73,6,FALSE)</f>
        <v>10.199999999999999</v>
      </c>
      <c r="F21" s="1">
        <f>VLOOKUP($A21,sort!$C$8:$AI$73,7,FALSE)</f>
        <v>7</v>
      </c>
      <c r="G21" s="1">
        <f>VLOOKUP($A21,sort!$C$8:$AI$73,8,FALSE)</f>
        <v>5</v>
      </c>
      <c r="H21" s="1">
        <f>VLOOKUP($A21,sort!$C$8:$AI$73,9,FALSE)</f>
        <v>6</v>
      </c>
      <c r="I21" s="1">
        <f>VLOOKUP($A21,sort!$C$8:$AI$73,10,FALSE)</f>
        <v>4</v>
      </c>
      <c r="J21" s="1">
        <f>VLOOKUP($A21,sort!$C$8:$AI$73,11,FALSE)</f>
        <v>4</v>
      </c>
      <c r="K21" s="1">
        <f>VLOOKUP($A21,sort!$C$8:$AI$73,12,FALSE)</f>
        <v>8</v>
      </c>
      <c r="L21" s="1">
        <f>VLOOKUP($A21,sort!$C$8:$AI$73,13,FALSE)</f>
        <v>3</v>
      </c>
      <c r="M21" s="1">
        <f>VLOOKUP($A21,sort!$C$8:$AI$73,14,FALSE)</f>
        <v>8</v>
      </c>
      <c r="N21" s="1">
        <f>VLOOKUP($A21,sort!$C$8:$AI$73,15,FALSE)</f>
        <v>5</v>
      </c>
      <c r="O21" s="1" t="str">
        <f>VLOOKUP($A21,sort!$C$8:$AI$73,16,FALSE)</f>
        <v>x</v>
      </c>
      <c r="P21" s="1" t="str">
        <f>VLOOKUP($A21,sort!$C$8:$AI$73,17,FALSE)</f>
        <v>x</v>
      </c>
      <c r="Q21" s="1" t="str">
        <f>VLOOKUP($A21,sort!$C$8:$AI$73,18,FALSE)</f>
        <v>x</v>
      </c>
      <c r="R21" s="1" t="str">
        <f>VLOOKUP($A21,sort!$C$8:$AI$73,19,FALSE)</f>
        <v>x</v>
      </c>
      <c r="S21" s="1" t="str">
        <f>VLOOKUP($A21,sort!$C$8:$AI$73,20,FALSE)</f>
        <v>x</v>
      </c>
      <c r="T21" s="1" t="str">
        <f>VLOOKUP($A21,sort!$C$8:$AI$73,21,FALSE)</f>
        <v>x</v>
      </c>
      <c r="U21" s="1" t="str">
        <f>VLOOKUP($A21,sort!$C$8:$AI$73,22,FALSE)</f>
        <v>x</v>
      </c>
      <c r="V21" s="1" t="str">
        <f>VLOOKUP($A21,sort!$C$8:$AI$73,23,FALSE)</f>
        <v>x</v>
      </c>
      <c r="W21" s="1" t="str">
        <f>VLOOKUP($A21,sort!$C$8:$AI$73,24,FALSE)</f>
        <v>x</v>
      </c>
      <c r="X21" s="99">
        <f t="shared" si="0"/>
        <v>50</v>
      </c>
      <c r="Y21" s="2"/>
      <c r="Z21" s="94">
        <f>VLOOKUP($A21,sort!$C$8:$AI$73,33,FALSE)</f>
        <v>11.0000018</v>
      </c>
      <c r="AA21" s="87">
        <f>'preračuni STB'!V112</f>
        <v>10</v>
      </c>
    </row>
    <row r="22" spans="1:27" ht="17.25">
      <c r="A22" s="97">
        <v>15</v>
      </c>
      <c r="B22" s="100">
        <f>VLOOKUP($A22,sort!$C$8:$AI$73,3,FALSE)</f>
        <v>15</v>
      </c>
      <c r="C22" s="91" t="str">
        <f>VLOOKUP($A22,sort!$C$8:$AI$73,4,FALSE)</f>
        <v>Milojka &amp; Bojan L.</v>
      </c>
      <c r="D22" s="135">
        <f>VLOOKUP($A22,sort!$C$8:$AI$73,5,FALSE)</f>
        <v>11.1</v>
      </c>
      <c r="E22" s="88">
        <f>VLOOKUP($A22,sort!$C$8:$AI$73,6,FALSE)</f>
        <v>11.1</v>
      </c>
      <c r="F22" s="1">
        <f>VLOOKUP($A22,sort!$C$8:$AI$73,7,FALSE)</f>
        <v>6</v>
      </c>
      <c r="G22" s="1">
        <f>VLOOKUP($A22,sort!$C$8:$AI$73,8,FALSE)</f>
        <v>4</v>
      </c>
      <c r="H22" s="1">
        <f>VLOOKUP($A22,sort!$C$8:$AI$73,9,FALSE)</f>
        <v>5</v>
      </c>
      <c r="I22" s="1">
        <f>VLOOKUP($A22,sort!$C$8:$AI$73,10,FALSE)</f>
        <v>5</v>
      </c>
      <c r="J22" s="1">
        <f>VLOOKUP($A22,sort!$C$8:$AI$73,11,FALSE)</f>
        <v>6</v>
      </c>
      <c r="K22" s="1">
        <f>VLOOKUP($A22,sort!$C$8:$AI$73,12,FALSE)</f>
        <v>5</v>
      </c>
      <c r="L22" s="1">
        <f>VLOOKUP($A22,sort!$C$8:$AI$73,13,FALSE)</f>
        <v>4</v>
      </c>
      <c r="M22" s="1">
        <f>VLOOKUP($A22,sort!$C$8:$AI$73,14,FALSE)</f>
        <v>7</v>
      </c>
      <c r="N22" s="1">
        <f>VLOOKUP($A22,sort!$C$8:$AI$73,15,FALSE)</f>
        <v>4</v>
      </c>
      <c r="O22" s="1" t="str">
        <f>VLOOKUP($A22,sort!$C$8:$AI$73,16,FALSE)</f>
        <v>x</v>
      </c>
      <c r="P22" s="1" t="str">
        <f>VLOOKUP($A22,sort!$C$8:$AI$73,17,FALSE)</f>
        <v>x</v>
      </c>
      <c r="Q22" s="1" t="str">
        <f>VLOOKUP($A22,sort!$C$8:$AI$73,18,FALSE)</f>
        <v>x</v>
      </c>
      <c r="R22" s="1" t="str">
        <f>VLOOKUP($A22,sort!$C$8:$AI$73,19,FALSE)</f>
        <v>x</v>
      </c>
      <c r="S22" s="1" t="str">
        <f>VLOOKUP($A22,sort!$C$8:$AI$73,20,FALSE)</f>
        <v>x</v>
      </c>
      <c r="T22" s="1" t="str">
        <f>VLOOKUP($A22,sort!$C$8:$AI$73,21,FALSE)</f>
        <v>x</v>
      </c>
      <c r="U22" s="1" t="str">
        <f>VLOOKUP($A22,sort!$C$8:$AI$73,22,FALSE)</f>
        <v>x</v>
      </c>
      <c r="V22" s="1" t="str">
        <f>VLOOKUP($A22,sort!$C$8:$AI$73,23,FALSE)</f>
        <v>x</v>
      </c>
      <c r="W22" s="1" t="str">
        <f>VLOOKUP($A22,sort!$C$8:$AI$73,24,FALSE)</f>
        <v>x</v>
      </c>
      <c r="X22" s="99">
        <f t="shared" si="0"/>
        <v>46</v>
      </c>
      <c r="Y22" s="2"/>
      <c r="Z22" s="94">
        <f>VLOOKUP($A22,sort!$C$8:$AI$73,33,FALSE)</f>
        <v>6.0000007999999996</v>
      </c>
      <c r="AA22" s="87">
        <f>'preračuni STB'!V120</f>
        <v>5</v>
      </c>
    </row>
    <row r="23" spans="1:27" ht="17.25">
      <c r="A23" s="97">
        <v>16</v>
      </c>
      <c r="B23" s="100">
        <f>VLOOKUP($A23,sort!$C$8:$AI$73,3,FALSE)</f>
        <v>16</v>
      </c>
      <c r="C23" s="91">
        <f>VLOOKUP($A23,sort!$C$8:$AI$73,4,FALSE)</f>
        <v>0</v>
      </c>
      <c r="D23" s="135">
        <f>VLOOKUP($A23,sort!$C$8:$AI$73,5,FALSE)</f>
        <v>0</v>
      </c>
      <c r="E23" s="88">
        <f>VLOOKUP($A23,sort!$C$8:$AI$73,6,FALSE)</f>
        <v>10.8</v>
      </c>
      <c r="F23" s="1" t="str">
        <f>VLOOKUP($A23,sort!$C$8:$AI$73,7,FALSE)</f>
        <v>x</v>
      </c>
      <c r="G23" s="1" t="str">
        <f>VLOOKUP($A23,sort!$C$8:$AI$73,8,FALSE)</f>
        <v>x</v>
      </c>
      <c r="H23" s="1" t="str">
        <f>VLOOKUP($A23,sort!$C$8:$AI$73,9,FALSE)</f>
        <v>x</v>
      </c>
      <c r="I23" s="1" t="str">
        <f>VLOOKUP($A23,sort!$C$8:$AI$73,10,FALSE)</f>
        <v>x</v>
      </c>
      <c r="J23" s="1" t="str">
        <f>VLOOKUP($A23,sort!$C$8:$AI$73,11,FALSE)</f>
        <v>x</v>
      </c>
      <c r="K23" s="1" t="str">
        <f>VLOOKUP($A23,sort!$C$8:$AI$73,12,FALSE)</f>
        <v>x</v>
      </c>
      <c r="L23" s="1" t="str">
        <f>VLOOKUP($A23,sort!$C$8:$AI$73,13,FALSE)</f>
        <v>x</v>
      </c>
      <c r="M23" s="1" t="str">
        <f>VLOOKUP($A23,sort!$C$8:$AI$73,14,FALSE)</f>
        <v>x</v>
      </c>
      <c r="N23" s="1" t="str">
        <f>VLOOKUP($A23,sort!$C$8:$AI$73,15,FALSE)</f>
        <v>x</v>
      </c>
      <c r="O23" s="1" t="str">
        <f>VLOOKUP($A23,sort!$C$8:$AI$73,16,FALSE)</f>
        <v>x</v>
      </c>
      <c r="P23" s="1" t="str">
        <f>VLOOKUP($A23,sort!$C$8:$AI$73,17,FALSE)</f>
        <v>x</v>
      </c>
      <c r="Q23" s="1" t="str">
        <f>VLOOKUP($A23,sort!$C$8:$AI$73,18,FALSE)</f>
        <v>x</v>
      </c>
      <c r="R23" s="1" t="str">
        <f>VLOOKUP($A23,sort!$C$8:$AI$73,19,FALSE)</f>
        <v>x</v>
      </c>
      <c r="S23" s="1" t="str">
        <f>VLOOKUP($A23,sort!$C$8:$AI$73,20,FALSE)</f>
        <v>x</v>
      </c>
      <c r="T23" s="1" t="str">
        <f>VLOOKUP($A23,sort!$C$8:$AI$73,21,FALSE)</f>
        <v>x</v>
      </c>
      <c r="U23" s="1" t="str">
        <f>VLOOKUP($A23,sort!$C$8:$AI$73,22,FALSE)</f>
        <v>x</v>
      </c>
      <c r="V23" s="1" t="str">
        <f>VLOOKUP($A23,sort!$C$8:$AI$73,23,FALSE)</f>
        <v>x</v>
      </c>
      <c r="W23" s="1" t="str">
        <f>VLOOKUP($A23,sort!$C$8:$AI$73,24,FALSE)</f>
        <v>x</v>
      </c>
      <c r="X23" s="99">
        <f t="shared" si="0"/>
        <v>0</v>
      </c>
      <c r="Y23" s="2"/>
      <c r="Z23" s="94">
        <f>VLOOKUP($A23,sort!$C$8:$AI$73,33,FALSE)</f>
        <v>7.1999999999999997E-6</v>
      </c>
      <c r="AA23" s="87">
        <f>'preračuni STB'!V128</f>
        <v>0</v>
      </c>
    </row>
    <row r="24" spans="1:27" ht="17.25">
      <c r="A24" s="97">
        <v>17</v>
      </c>
      <c r="B24" s="100">
        <f>VLOOKUP($A24,sort!$C$8:$AI$73,3,FALSE)</f>
        <v>16</v>
      </c>
      <c r="C24" s="91">
        <f>VLOOKUP($A24,sort!$C$8:$AI$73,4,FALSE)</f>
        <v>0</v>
      </c>
      <c r="D24" s="135">
        <f>VLOOKUP($A24,sort!$C$8:$AI$73,5,FALSE)</f>
        <v>0</v>
      </c>
      <c r="E24" s="88">
        <f>VLOOKUP($A24,sort!$C$8:$AI$73,6,FALSE)</f>
        <v>10.8</v>
      </c>
      <c r="F24" s="1" t="str">
        <f>VLOOKUP($A24,sort!$C$8:$AI$73,7,FALSE)</f>
        <v>x</v>
      </c>
      <c r="G24" s="1" t="str">
        <f>VLOOKUP($A24,sort!$C$8:$AI$73,8,FALSE)</f>
        <v>x</v>
      </c>
      <c r="H24" s="1" t="str">
        <f>VLOOKUP($A24,sort!$C$8:$AI$73,9,FALSE)</f>
        <v>x</v>
      </c>
      <c r="I24" s="1" t="str">
        <f>VLOOKUP($A24,sort!$C$8:$AI$73,10,FALSE)</f>
        <v>x</v>
      </c>
      <c r="J24" s="1" t="str">
        <f>VLOOKUP($A24,sort!$C$8:$AI$73,11,FALSE)</f>
        <v>x</v>
      </c>
      <c r="K24" s="1" t="str">
        <f>VLOOKUP($A24,sort!$C$8:$AI$73,12,FALSE)</f>
        <v>x</v>
      </c>
      <c r="L24" s="1" t="str">
        <f>VLOOKUP($A24,sort!$C$8:$AI$73,13,FALSE)</f>
        <v>x</v>
      </c>
      <c r="M24" s="1" t="str">
        <f>VLOOKUP($A24,sort!$C$8:$AI$73,14,FALSE)</f>
        <v>x</v>
      </c>
      <c r="N24" s="1" t="str">
        <f>VLOOKUP($A24,sort!$C$8:$AI$73,15,FALSE)</f>
        <v>x</v>
      </c>
      <c r="O24" s="1" t="str">
        <f>VLOOKUP($A24,sort!$C$8:$AI$73,16,FALSE)</f>
        <v>x</v>
      </c>
      <c r="P24" s="1" t="str">
        <f>VLOOKUP($A24,sort!$C$8:$AI$73,17,FALSE)</f>
        <v>x</v>
      </c>
      <c r="Q24" s="1" t="str">
        <f>VLOOKUP($A24,sort!$C$8:$AI$73,18,FALSE)</f>
        <v>x</v>
      </c>
      <c r="R24" s="1" t="str">
        <f>VLOOKUP($A24,sort!$C$8:$AI$73,19,FALSE)</f>
        <v>x</v>
      </c>
      <c r="S24" s="1" t="str">
        <f>VLOOKUP($A24,sort!$C$8:$AI$73,20,FALSE)</f>
        <v>x</v>
      </c>
      <c r="T24" s="1" t="str">
        <f>VLOOKUP($A24,sort!$C$8:$AI$73,21,FALSE)</f>
        <v>x</v>
      </c>
      <c r="U24" s="1" t="str">
        <f>VLOOKUP($A24,sort!$C$8:$AI$73,22,FALSE)</f>
        <v>x</v>
      </c>
      <c r="V24" s="1" t="str">
        <f>VLOOKUP($A24,sort!$C$8:$AI$73,23,FALSE)</f>
        <v>x</v>
      </c>
      <c r="W24" s="1" t="str">
        <f>VLOOKUP($A24,sort!$C$8:$AI$73,24,FALSE)</f>
        <v>x</v>
      </c>
      <c r="X24" s="99">
        <f t="shared" si="0"/>
        <v>0</v>
      </c>
      <c r="Y24" s="2"/>
      <c r="Z24" s="94">
        <f>VLOOKUP($A24,sort!$C$8:$AI$73,33,FALSE)</f>
        <v>7.0999999999999998E-6</v>
      </c>
      <c r="AA24" s="87">
        <f>'preračuni STB'!V136</f>
        <v>0</v>
      </c>
    </row>
    <row r="25" spans="1:27" ht="17.25">
      <c r="A25" s="97">
        <v>18</v>
      </c>
      <c r="B25" s="100">
        <f>VLOOKUP($A25,sort!$C$8:$AI$73,3,FALSE)</f>
        <v>16</v>
      </c>
      <c r="C25" s="91">
        <f>VLOOKUP($A25,sort!$C$8:$AI$73,4,FALSE)</f>
        <v>0</v>
      </c>
      <c r="D25" s="135">
        <f>VLOOKUP($A25,sort!$C$8:$AI$73,5,FALSE)</f>
        <v>0</v>
      </c>
      <c r="E25" s="88">
        <f>VLOOKUP($A25,sort!$C$8:$AI$73,6,FALSE)</f>
        <v>10.8</v>
      </c>
      <c r="F25" s="1" t="str">
        <f>VLOOKUP($A25,sort!$C$8:$AI$73,7,FALSE)</f>
        <v>x</v>
      </c>
      <c r="G25" s="1" t="str">
        <f>VLOOKUP($A25,sort!$C$8:$AI$73,8,FALSE)</f>
        <v>x</v>
      </c>
      <c r="H25" s="1" t="str">
        <f>VLOOKUP($A25,sort!$C$8:$AI$73,9,FALSE)</f>
        <v>x</v>
      </c>
      <c r="I25" s="1" t="str">
        <f>VLOOKUP($A25,sort!$C$8:$AI$73,10,FALSE)</f>
        <v>x</v>
      </c>
      <c r="J25" s="1" t="str">
        <f>VLOOKUP($A25,sort!$C$8:$AI$73,11,FALSE)</f>
        <v>x</v>
      </c>
      <c r="K25" s="1" t="str">
        <f>VLOOKUP($A25,sort!$C$8:$AI$73,12,FALSE)</f>
        <v>x</v>
      </c>
      <c r="L25" s="1" t="str">
        <f>VLOOKUP($A25,sort!$C$8:$AI$73,13,FALSE)</f>
        <v>x</v>
      </c>
      <c r="M25" s="1" t="str">
        <f>VLOOKUP($A25,sort!$C$8:$AI$73,14,FALSE)</f>
        <v>x</v>
      </c>
      <c r="N25" s="1" t="str">
        <f>VLOOKUP($A25,sort!$C$8:$AI$73,15,FALSE)</f>
        <v>x</v>
      </c>
      <c r="O25" s="1" t="str">
        <f>VLOOKUP($A25,sort!$C$8:$AI$73,16,FALSE)</f>
        <v>x</v>
      </c>
      <c r="P25" s="1" t="str">
        <f>VLOOKUP($A25,sort!$C$8:$AI$73,17,FALSE)</f>
        <v>x</v>
      </c>
      <c r="Q25" s="1" t="str">
        <f>VLOOKUP($A25,sort!$C$8:$AI$73,18,FALSE)</f>
        <v>x</v>
      </c>
      <c r="R25" s="1" t="str">
        <f>VLOOKUP($A25,sort!$C$8:$AI$73,19,FALSE)</f>
        <v>x</v>
      </c>
      <c r="S25" s="1" t="str">
        <f>VLOOKUP($A25,sort!$C$8:$AI$73,20,FALSE)</f>
        <v>x</v>
      </c>
      <c r="T25" s="1" t="str">
        <f>VLOOKUP($A25,sort!$C$8:$AI$73,21,FALSE)</f>
        <v>x</v>
      </c>
      <c r="U25" s="1" t="str">
        <f>VLOOKUP($A25,sort!$C$8:$AI$73,22,FALSE)</f>
        <v>x</v>
      </c>
      <c r="V25" s="1" t="str">
        <f>VLOOKUP($A25,sort!$C$8:$AI$73,23,FALSE)</f>
        <v>x</v>
      </c>
      <c r="W25" s="1" t="str">
        <f>VLOOKUP($A25,sort!$C$8:$AI$73,24,FALSE)</f>
        <v>x</v>
      </c>
      <c r="X25" s="99">
        <f t="shared" si="0"/>
        <v>0</v>
      </c>
      <c r="Y25" s="2"/>
      <c r="Z25" s="94">
        <f>VLOOKUP($A25,sort!$C$8:$AI$73,33,FALSE)</f>
        <v>6.9999999999999999E-6</v>
      </c>
      <c r="AA25" s="87">
        <f>'preračuni STB'!V144</f>
        <v>0</v>
      </c>
    </row>
    <row r="26" spans="1:27" ht="17.25">
      <c r="A26" s="97">
        <v>19</v>
      </c>
      <c r="B26" s="100">
        <f>VLOOKUP($A26,sort!$C$8:$AI$73,3,FALSE)</f>
        <v>16</v>
      </c>
      <c r="C26" s="91">
        <f>VLOOKUP($A26,sort!$C$8:$AI$73,4,FALSE)</f>
        <v>0</v>
      </c>
      <c r="D26" s="135">
        <f>VLOOKUP($A26,sort!$C$8:$AI$73,5,FALSE)</f>
        <v>0</v>
      </c>
      <c r="E26" s="88">
        <f>VLOOKUP($A26,sort!$C$8:$AI$73,6,FALSE)</f>
        <v>10.8</v>
      </c>
      <c r="F26" s="1" t="str">
        <f>VLOOKUP($A26,sort!$C$8:$AI$73,7,FALSE)</f>
        <v>x</v>
      </c>
      <c r="G26" s="1" t="str">
        <f>VLOOKUP($A26,sort!$C$8:$AI$73,8,FALSE)</f>
        <v>x</v>
      </c>
      <c r="H26" s="1" t="str">
        <f>VLOOKUP($A26,sort!$C$8:$AI$73,9,FALSE)</f>
        <v>x</v>
      </c>
      <c r="I26" s="1" t="str">
        <f>VLOOKUP($A26,sort!$C$8:$AI$73,10,FALSE)</f>
        <v>x</v>
      </c>
      <c r="J26" s="1" t="str">
        <f>VLOOKUP($A26,sort!$C$8:$AI$73,11,FALSE)</f>
        <v>x</v>
      </c>
      <c r="K26" s="1" t="str">
        <f>VLOOKUP($A26,sort!$C$8:$AI$73,12,FALSE)</f>
        <v>x</v>
      </c>
      <c r="L26" s="1" t="str">
        <f>VLOOKUP($A26,sort!$C$8:$AI$73,13,FALSE)</f>
        <v>x</v>
      </c>
      <c r="M26" s="1" t="str">
        <f>VLOOKUP($A26,sort!$C$8:$AI$73,14,FALSE)</f>
        <v>x</v>
      </c>
      <c r="N26" s="1" t="str">
        <f>VLOOKUP($A26,sort!$C$8:$AI$73,15,FALSE)</f>
        <v>x</v>
      </c>
      <c r="O26" s="1" t="str">
        <f>VLOOKUP($A26,sort!$C$8:$AI$73,16,FALSE)</f>
        <v>x</v>
      </c>
      <c r="P26" s="1" t="str">
        <f>VLOOKUP($A26,sort!$C$8:$AI$73,17,FALSE)</f>
        <v>x</v>
      </c>
      <c r="Q26" s="1" t="str">
        <f>VLOOKUP($A26,sort!$C$8:$AI$73,18,FALSE)</f>
        <v>x</v>
      </c>
      <c r="R26" s="1" t="str">
        <f>VLOOKUP($A26,sort!$C$8:$AI$73,19,FALSE)</f>
        <v>x</v>
      </c>
      <c r="S26" s="1" t="str">
        <f>VLOOKUP($A26,sort!$C$8:$AI$73,20,FALSE)</f>
        <v>x</v>
      </c>
      <c r="T26" s="1" t="str">
        <f>VLOOKUP($A26,sort!$C$8:$AI$73,21,FALSE)</f>
        <v>x</v>
      </c>
      <c r="U26" s="1" t="str">
        <f>VLOOKUP($A26,sort!$C$8:$AI$73,22,FALSE)</f>
        <v>x</v>
      </c>
      <c r="V26" s="1" t="str">
        <f>VLOOKUP($A26,sort!$C$8:$AI$73,23,FALSE)</f>
        <v>x</v>
      </c>
      <c r="W26" s="1" t="str">
        <f>VLOOKUP($A26,sort!$C$8:$AI$73,24,FALSE)</f>
        <v>x</v>
      </c>
      <c r="X26" s="99">
        <f t="shared" ref="X26" si="1">SUM(F26:W26)</f>
        <v>0</v>
      </c>
      <c r="Y26" s="2"/>
      <c r="Z26" s="94">
        <f>VLOOKUP($A26,sort!$C$8:$AI$73,33,FALSE)</f>
        <v>6.9E-6</v>
      </c>
      <c r="AA26" s="87">
        <f>'preračuni STB'!V152</f>
        <v>0</v>
      </c>
    </row>
    <row r="27" spans="1:27" ht="17.25">
      <c r="A27" s="97">
        <v>20</v>
      </c>
      <c r="B27" s="100">
        <f>VLOOKUP($A27,sort!$C$8:$AI$73,3,FALSE)</f>
        <v>16</v>
      </c>
      <c r="C27" s="91">
        <f>VLOOKUP($A27,sort!$C$8:$AI$73,4,FALSE)</f>
        <v>0</v>
      </c>
      <c r="D27" s="135">
        <f>VLOOKUP($A27,sort!$C$8:$AI$73,5,FALSE)</f>
        <v>0</v>
      </c>
      <c r="E27" s="88">
        <f>VLOOKUP($A27,sort!$C$8:$AI$73,6,FALSE)</f>
        <v>10.8</v>
      </c>
      <c r="F27" s="1" t="str">
        <f>VLOOKUP($A27,sort!$C$8:$AI$73,7,FALSE)</f>
        <v>x</v>
      </c>
      <c r="G27" s="1" t="str">
        <f>VLOOKUP($A27,sort!$C$8:$AI$73,8,FALSE)</f>
        <v>x</v>
      </c>
      <c r="H27" s="1" t="str">
        <f>VLOOKUP($A27,sort!$C$8:$AI$73,9,FALSE)</f>
        <v>x</v>
      </c>
      <c r="I27" s="1" t="str">
        <f>VLOOKUP($A27,sort!$C$8:$AI$73,10,FALSE)</f>
        <v>x</v>
      </c>
      <c r="J27" s="1" t="str">
        <f>VLOOKUP($A27,sort!$C$8:$AI$73,11,FALSE)</f>
        <v>x</v>
      </c>
      <c r="K27" s="1" t="str">
        <f>VLOOKUP($A27,sort!$C$8:$AI$73,12,FALSE)</f>
        <v>x</v>
      </c>
      <c r="L27" s="1" t="str">
        <f>VLOOKUP($A27,sort!$C$8:$AI$73,13,FALSE)</f>
        <v>x</v>
      </c>
      <c r="M27" s="1" t="str">
        <f>VLOOKUP($A27,sort!$C$8:$AI$73,14,FALSE)</f>
        <v>x</v>
      </c>
      <c r="N27" s="1" t="str">
        <f>VLOOKUP($A27,sort!$C$8:$AI$73,15,FALSE)</f>
        <v>x</v>
      </c>
      <c r="O27" s="1" t="str">
        <f>VLOOKUP($A27,sort!$C$8:$AI$73,16,FALSE)</f>
        <v>x</v>
      </c>
      <c r="P27" s="1" t="str">
        <f>VLOOKUP($A27,sort!$C$8:$AI$73,17,FALSE)</f>
        <v>x</v>
      </c>
      <c r="Q27" s="1" t="str">
        <f>VLOOKUP($A27,sort!$C$8:$AI$73,18,FALSE)</f>
        <v>x</v>
      </c>
      <c r="R27" s="1" t="str">
        <f>VLOOKUP($A27,sort!$C$8:$AI$73,19,FALSE)</f>
        <v>x</v>
      </c>
      <c r="S27" s="1" t="str">
        <f>VLOOKUP($A27,sort!$C$8:$AI$73,20,FALSE)</f>
        <v>x</v>
      </c>
      <c r="T27" s="1" t="str">
        <f>VLOOKUP($A27,sort!$C$8:$AI$73,21,FALSE)</f>
        <v>x</v>
      </c>
      <c r="U27" s="1" t="str">
        <f>VLOOKUP($A27,sort!$C$8:$AI$73,22,FALSE)</f>
        <v>x</v>
      </c>
      <c r="V27" s="1" t="str">
        <f>VLOOKUP($A27,sort!$C$8:$AI$73,23,FALSE)</f>
        <v>x</v>
      </c>
      <c r="W27" s="1" t="str">
        <f>VLOOKUP($A27,sort!$C$8:$AI$73,24,FALSE)</f>
        <v>x</v>
      </c>
      <c r="X27" s="99">
        <f t="shared" ref="X27:X37" si="2">SUM(F27:W27)</f>
        <v>0</v>
      </c>
      <c r="Y27" s="2"/>
      <c r="Z27" s="94">
        <f>VLOOKUP($A27,sort!$C$8:$AI$73,33,FALSE)</f>
        <v>6.7999999999999993E-6</v>
      </c>
      <c r="AA27" s="87">
        <f>'preračuni STB'!V160</f>
        <v>0</v>
      </c>
    </row>
    <row r="28" spans="1:27" ht="17.25">
      <c r="A28" s="97">
        <v>21</v>
      </c>
      <c r="B28" s="100">
        <f>VLOOKUP($A28,sort!$C$8:$AI$73,3,FALSE)</f>
        <v>16</v>
      </c>
      <c r="C28" s="91">
        <f>VLOOKUP($A28,sort!$C$8:$AI$73,4,FALSE)</f>
        <v>0</v>
      </c>
      <c r="D28" s="135">
        <f>VLOOKUP($A28,sort!$C$8:$AI$73,5,FALSE)</f>
        <v>0</v>
      </c>
      <c r="E28" s="88">
        <f>VLOOKUP($A28,sort!$C$8:$AI$73,6,FALSE)</f>
        <v>10.8</v>
      </c>
      <c r="F28" s="1" t="str">
        <f>VLOOKUP($A28,sort!$C$8:$AI$73,7,FALSE)</f>
        <v>x</v>
      </c>
      <c r="G28" s="1" t="str">
        <f>VLOOKUP($A28,sort!$C$8:$AI$73,8,FALSE)</f>
        <v>x</v>
      </c>
      <c r="H28" s="1" t="str">
        <f>VLOOKUP($A28,sort!$C$8:$AI$73,9,FALSE)</f>
        <v>x</v>
      </c>
      <c r="I28" s="1" t="str">
        <f>VLOOKUP($A28,sort!$C$8:$AI$73,10,FALSE)</f>
        <v>x</v>
      </c>
      <c r="J28" s="1" t="str">
        <f>VLOOKUP($A28,sort!$C$8:$AI$73,11,FALSE)</f>
        <v>x</v>
      </c>
      <c r="K28" s="1" t="str">
        <f>VLOOKUP($A28,sort!$C$8:$AI$73,12,FALSE)</f>
        <v>x</v>
      </c>
      <c r="L28" s="1" t="str">
        <f>VLOOKUP($A28,sort!$C$8:$AI$73,13,FALSE)</f>
        <v>x</v>
      </c>
      <c r="M28" s="1" t="str">
        <f>VLOOKUP($A28,sort!$C$8:$AI$73,14,FALSE)</f>
        <v>x</v>
      </c>
      <c r="N28" s="1" t="str">
        <f>VLOOKUP($A28,sort!$C$8:$AI$73,15,FALSE)</f>
        <v>x</v>
      </c>
      <c r="O28" s="1" t="str">
        <f>VLOOKUP($A28,sort!$C$8:$AI$73,16,FALSE)</f>
        <v>x</v>
      </c>
      <c r="P28" s="1" t="str">
        <f>VLOOKUP($A28,sort!$C$8:$AI$73,17,FALSE)</f>
        <v>x</v>
      </c>
      <c r="Q28" s="1" t="str">
        <f>VLOOKUP($A28,sort!$C$8:$AI$73,18,FALSE)</f>
        <v>x</v>
      </c>
      <c r="R28" s="1" t="str">
        <f>VLOOKUP($A28,sort!$C$8:$AI$73,19,FALSE)</f>
        <v>x</v>
      </c>
      <c r="S28" s="1" t="str">
        <f>VLOOKUP($A28,sort!$C$8:$AI$73,20,FALSE)</f>
        <v>x</v>
      </c>
      <c r="T28" s="1" t="str">
        <f>VLOOKUP($A28,sort!$C$8:$AI$73,21,FALSE)</f>
        <v>x</v>
      </c>
      <c r="U28" s="1" t="str">
        <f>VLOOKUP($A28,sort!$C$8:$AI$73,22,FALSE)</f>
        <v>x</v>
      </c>
      <c r="V28" s="1" t="str">
        <f>VLOOKUP($A28,sort!$C$8:$AI$73,23,FALSE)</f>
        <v>x</v>
      </c>
      <c r="W28" s="1" t="str">
        <f>VLOOKUP($A28,sort!$C$8:$AI$73,24,FALSE)</f>
        <v>x</v>
      </c>
      <c r="X28" s="99">
        <f t="shared" si="2"/>
        <v>0</v>
      </c>
      <c r="Y28" s="2"/>
      <c r="Z28" s="94">
        <f>VLOOKUP($A28,sort!$C$8:$AI$73,33,FALSE)</f>
        <v>6.6999999999999994E-6</v>
      </c>
      <c r="AA28" s="87">
        <f>'preračuni STB'!V168</f>
        <v>0</v>
      </c>
    </row>
    <row r="29" spans="1:27" ht="17.25">
      <c r="A29" s="97">
        <v>22</v>
      </c>
      <c r="B29" s="100">
        <f>VLOOKUP($A29,sort!$C$8:$AI$73,3,FALSE)</f>
        <v>16</v>
      </c>
      <c r="C29" s="91">
        <f>VLOOKUP($A29,sort!$C$8:$AI$73,4,FALSE)</f>
        <v>0</v>
      </c>
      <c r="D29" s="135">
        <f>VLOOKUP($A29,sort!$C$8:$AI$73,5,FALSE)</f>
        <v>0</v>
      </c>
      <c r="E29" s="88">
        <f>VLOOKUP($A29,sort!$C$8:$AI$73,6,FALSE)</f>
        <v>10.8</v>
      </c>
      <c r="F29" s="1" t="str">
        <f>VLOOKUP($A29,sort!$C$8:$AI$73,7,FALSE)</f>
        <v>x</v>
      </c>
      <c r="G29" s="1" t="str">
        <f>VLOOKUP($A29,sort!$C$8:$AI$73,8,FALSE)</f>
        <v>x</v>
      </c>
      <c r="H29" s="1" t="str">
        <f>VLOOKUP($A29,sort!$C$8:$AI$73,9,FALSE)</f>
        <v>x</v>
      </c>
      <c r="I29" s="1" t="str">
        <f>VLOOKUP($A29,sort!$C$8:$AI$73,10,FALSE)</f>
        <v>x</v>
      </c>
      <c r="J29" s="1" t="str">
        <f>VLOOKUP($A29,sort!$C$8:$AI$73,11,FALSE)</f>
        <v>x</v>
      </c>
      <c r="K29" s="1" t="str">
        <f>VLOOKUP($A29,sort!$C$8:$AI$73,12,FALSE)</f>
        <v>x</v>
      </c>
      <c r="L29" s="1" t="str">
        <f>VLOOKUP($A29,sort!$C$8:$AI$73,13,FALSE)</f>
        <v>x</v>
      </c>
      <c r="M29" s="1" t="str">
        <f>VLOOKUP($A29,sort!$C$8:$AI$73,14,FALSE)</f>
        <v>x</v>
      </c>
      <c r="N29" s="1" t="str">
        <f>VLOOKUP($A29,sort!$C$8:$AI$73,15,FALSE)</f>
        <v>x</v>
      </c>
      <c r="O29" s="1" t="str">
        <f>VLOOKUP($A29,sort!$C$8:$AI$73,16,FALSE)</f>
        <v>x</v>
      </c>
      <c r="P29" s="1" t="str">
        <f>VLOOKUP($A29,sort!$C$8:$AI$73,17,FALSE)</f>
        <v>x</v>
      </c>
      <c r="Q29" s="1" t="str">
        <f>VLOOKUP($A29,sort!$C$8:$AI$73,18,FALSE)</f>
        <v>x</v>
      </c>
      <c r="R29" s="1" t="str">
        <f>VLOOKUP($A29,sort!$C$8:$AI$73,19,FALSE)</f>
        <v>x</v>
      </c>
      <c r="S29" s="1" t="str">
        <f>VLOOKUP($A29,sort!$C$8:$AI$73,20,FALSE)</f>
        <v>x</v>
      </c>
      <c r="T29" s="1" t="str">
        <f>VLOOKUP($A29,sort!$C$8:$AI$73,21,FALSE)</f>
        <v>x</v>
      </c>
      <c r="U29" s="1" t="str">
        <f>VLOOKUP($A29,sort!$C$8:$AI$73,22,FALSE)</f>
        <v>x</v>
      </c>
      <c r="V29" s="1" t="str">
        <f>VLOOKUP($A29,sort!$C$8:$AI$73,23,FALSE)</f>
        <v>x</v>
      </c>
      <c r="W29" s="1" t="str">
        <f>VLOOKUP($A29,sort!$C$8:$AI$73,24,FALSE)</f>
        <v>x</v>
      </c>
      <c r="X29" s="99">
        <f t="shared" si="2"/>
        <v>0</v>
      </c>
      <c r="Y29" s="2"/>
      <c r="Z29" s="94">
        <f>VLOOKUP($A29,sort!$C$8:$AI$73,33,FALSE)</f>
        <v>6.5999999999999995E-6</v>
      </c>
      <c r="AA29" s="87">
        <f>'preračuni STB'!V176</f>
        <v>0</v>
      </c>
    </row>
    <row r="30" spans="1:27" ht="17.25">
      <c r="A30" s="97">
        <v>23</v>
      </c>
      <c r="B30" s="100">
        <f>VLOOKUP($A30,sort!$C$8:$AI$73,3,FALSE)</f>
        <v>16</v>
      </c>
      <c r="C30" s="91">
        <f>VLOOKUP($A30,sort!$C$8:$AI$73,4,FALSE)</f>
        <v>0</v>
      </c>
      <c r="D30" s="135">
        <f>VLOOKUP($A30,sort!$C$8:$AI$73,5,FALSE)</f>
        <v>0</v>
      </c>
      <c r="E30" s="88">
        <f>VLOOKUP($A30,sort!$C$8:$AI$73,6,FALSE)</f>
        <v>10.8</v>
      </c>
      <c r="F30" s="1" t="str">
        <f>VLOOKUP($A30,sort!$C$8:$AI$73,7,FALSE)</f>
        <v>x</v>
      </c>
      <c r="G30" s="1" t="str">
        <f>VLOOKUP($A30,sort!$C$8:$AI$73,8,FALSE)</f>
        <v>x</v>
      </c>
      <c r="H30" s="1" t="str">
        <f>VLOOKUP($A30,sort!$C$8:$AI$73,9,FALSE)</f>
        <v>x</v>
      </c>
      <c r="I30" s="1" t="str">
        <f>VLOOKUP($A30,sort!$C$8:$AI$73,10,FALSE)</f>
        <v>x</v>
      </c>
      <c r="J30" s="1" t="str">
        <f>VLOOKUP($A30,sort!$C$8:$AI$73,11,FALSE)</f>
        <v>x</v>
      </c>
      <c r="K30" s="1" t="str">
        <f>VLOOKUP($A30,sort!$C$8:$AI$73,12,FALSE)</f>
        <v>x</v>
      </c>
      <c r="L30" s="1" t="str">
        <f>VLOOKUP($A30,sort!$C$8:$AI$73,13,FALSE)</f>
        <v>x</v>
      </c>
      <c r="M30" s="1" t="str">
        <f>VLOOKUP($A30,sort!$C$8:$AI$73,14,FALSE)</f>
        <v>x</v>
      </c>
      <c r="N30" s="1" t="str">
        <f>VLOOKUP($A30,sort!$C$8:$AI$73,15,FALSE)</f>
        <v>x</v>
      </c>
      <c r="O30" s="1" t="str">
        <f>VLOOKUP($A30,sort!$C$8:$AI$73,16,FALSE)</f>
        <v>x</v>
      </c>
      <c r="P30" s="1" t="str">
        <f>VLOOKUP($A30,sort!$C$8:$AI$73,17,FALSE)</f>
        <v>x</v>
      </c>
      <c r="Q30" s="1" t="str">
        <f>VLOOKUP($A30,sort!$C$8:$AI$73,18,FALSE)</f>
        <v>x</v>
      </c>
      <c r="R30" s="1" t="str">
        <f>VLOOKUP($A30,sort!$C$8:$AI$73,19,FALSE)</f>
        <v>x</v>
      </c>
      <c r="S30" s="1" t="str">
        <f>VLOOKUP($A30,sort!$C$8:$AI$73,20,FALSE)</f>
        <v>x</v>
      </c>
      <c r="T30" s="1" t="str">
        <f>VLOOKUP($A30,sort!$C$8:$AI$73,21,FALSE)</f>
        <v>x</v>
      </c>
      <c r="U30" s="1" t="str">
        <f>VLOOKUP($A30,sort!$C$8:$AI$73,22,FALSE)</f>
        <v>x</v>
      </c>
      <c r="V30" s="1" t="str">
        <f>VLOOKUP($A30,sort!$C$8:$AI$73,23,FALSE)</f>
        <v>x</v>
      </c>
      <c r="W30" s="1" t="str">
        <f>VLOOKUP($A30,sort!$C$8:$AI$73,24,FALSE)</f>
        <v>x</v>
      </c>
      <c r="X30" s="99">
        <f t="shared" si="2"/>
        <v>0</v>
      </c>
      <c r="Y30" s="2"/>
      <c r="Z30" s="94">
        <f>VLOOKUP($A30,sort!$C$8:$AI$73,33,FALSE)</f>
        <v>6.4999999999999996E-6</v>
      </c>
      <c r="AA30" s="87">
        <f>'preračuni STB'!V184</f>
        <v>0</v>
      </c>
    </row>
    <row r="31" spans="1:27" ht="17.25">
      <c r="A31" s="97">
        <v>24</v>
      </c>
      <c r="B31" s="100">
        <f>VLOOKUP($A31,sort!$C$8:$AI$73,3,FALSE)</f>
        <v>16</v>
      </c>
      <c r="C31" s="91">
        <f>VLOOKUP($A31,sort!$C$8:$AI$73,4,FALSE)</f>
        <v>0</v>
      </c>
      <c r="D31" s="135">
        <f>VLOOKUP($A31,sort!$C$8:$AI$73,5,FALSE)</f>
        <v>0</v>
      </c>
      <c r="E31" s="88">
        <f>VLOOKUP($A31,sort!$C$8:$AI$73,6,FALSE)</f>
        <v>10.8</v>
      </c>
      <c r="F31" s="1" t="str">
        <f>VLOOKUP($A31,sort!$C$8:$AI$73,7,FALSE)</f>
        <v>x</v>
      </c>
      <c r="G31" s="1" t="str">
        <f>VLOOKUP($A31,sort!$C$8:$AI$73,8,FALSE)</f>
        <v>x</v>
      </c>
      <c r="H31" s="1" t="str">
        <f>VLOOKUP($A31,sort!$C$8:$AI$73,9,FALSE)</f>
        <v>x</v>
      </c>
      <c r="I31" s="1" t="str">
        <f>VLOOKUP($A31,sort!$C$8:$AI$73,10,FALSE)</f>
        <v>x</v>
      </c>
      <c r="J31" s="1" t="str">
        <f>VLOOKUP($A31,sort!$C$8:$AI$73,11,FALSE)</f>
        <v>x</v>
      </c>
      <c r="K31" s="1" t="str">
        <f>VLOOKUP($A31,sort!$C$8:$AI$73,12,FALSE)</f>
        <v>x</v>
      </c>
      <c r="L31" s="1" t="str">
        <f>VLOOKUP($A31,sort!$C$8:$AI$73,13,FALSE)</f>
        <v>x</v>
      </c>
      <c r="M31" s="1" t="str">
        <f>VLOOKUP($A31,sort!$C$8:$AI$73,14,FALSE)</f>
        <v>x</v>
      </c>
      <c r="N31" s="1" t="str">
        <f>VLOOKUP($A31,sort!$C$8:$AI$73,15,FALSE)</f>
        <v>x</v>
      </c>
      <c r="O31" s="1" t="str">
        <f>VLOOKUP($A31,sort!$C$8:$AI$73,16,FALSE)</f>
        <v>x</v>
      </c>
      <c r="P31" s="1" t="str">
        <f>VLOOKUP($A31,sort!$C$8:$AI$73,17,FALSE)</f>
        <v>x</v>
      </c>
      <c r="Q31" s="1" t="str">
        <f>VLOOKUP($A31,sort!$C$8:$AI$73,18,FALSE)</f>
        <v>x</v>
      </c>
      <c r="R31" s="1" t="str">
        <f>VLOOKUP($A31,sort!$C$8:$AI$73,19,FALSE)</f>
        <v>x</v>
      </c>
      <c r="S31" s="1" t="str">
        <f>VLOOKUP($A31,sort!$C$8:$AI$73,20,FALSE)</f>
        <v>x</v>
      </c>
      <c r="T31" s="1" t="str">
        <f>VLOOKUP($A31,sort!$C$8:$AI$73,21,FALSE)</f>
        <v>x</v>
      </c>
      <c r="U31" s="1" t="str">
        <f>VLOOKUP($A31,sort!$C$8:$AI$73,22,FALSE)</f>
        <v>x</v>
      </c>
      <c r="V31" s="1" t="str">
        <f>VLOOKUP($A31,sort!$C$8:$AI$73,23,FALSE)</f>
        <v>x</v>
      </c>
      <c r="W31" s="1" t="str">
        <f>VLOOKUP($A31,sort!$C$8:$AI$73,24,FALSE)</f>
        <v>x</v>
      </c>
      <c r="X31" s="99">
        <f t="shared" si="2"/>
        <v>0</v>
      </c>
      <c r="Y31" s="2"/>
      <c r="Z31" s="94">
        <f>VLOOKUP($A31,sort!$C$8:$AI$73,33,FALSE)</f>
        <v>6.3999999999999997E-6</v>
      </c>
      <c r="AA31" s="87">
        <f>'preračuni STB'!V192</f>
        <v>0</v>
      </c>
    </row>
    <row r="32" spans="1:27" ht="17.25">
      <c r="A32" s="97">
        <v>25</v>
      </c>
      <c r="B32" s="100">
        <f>VLOOKUP($A32,sort!$C$8:$AI$73,3,FALSE)</f>
        <v>16</v>
      </c>
      <c r="C32" s="91">
        <f>VLOOKUP($A32,sort!$C$8:$AI$73,4,FALSE)</f>
        <v>0</v>
      </c>
      <c r="D32" s="135">
        <f>VLOOKUP($A32,sort!$C$8:$AI$73,5,FALSE)</f>
        <v>0</v>
      </c>
      <c r="E32" s="88">
        <f>VLOOKUP($A32,sort!$C$8:$AI$73,6,FALSE)</f>
        <v>10.8</v>
      </c>
      <c r="F32" s="1" t="str">
        <f>VLOOKUP($A32,sort!$C$8:$AI$73,7,FALSE)</f>
        <v>x</v>
      </c>
      <c r="G32" s="1" t="str">
        <f>VLOOKUP($A32,sort!$C$8:$AI$73,8,FALSE)</f>
        <v>x</v>
      </c>
      <c r="H32" s="1" t="str">
        <f>VLOOKUP($A32,sort!$C$8:$AI$73,9,FALSE)</f>
        <v>x</v>
      </c>
      <c r="I32" s="1" t="str">
        <f>VLOOKUP($A32,sort!$C$8:$AI$73,10,FALSE)</f>
        <v>x</v>
      </c>
      <c r="J32" s="1" t="str">
        <f>VLOOKUP($A32,sort!$C$8:$AI$73,11,FALSE)</f>
        <v>x</v>
      </c>
      <c r="K32" s="1" t="str">
        <f>VLOOKUP($A32,sort!$C$8:$AI$73,12,FALSE)</f>
        <v>x</v>
      </c>
      <c r="L32" s="1" t="str">
        <f>VLOOKUP($A32,sort!$C$8:$AI$73,13,FALSE)</f>
        <v>x</v>
      </c>
      <c r="M32" s="1" t="str">
        <f>VLOOKUP($A32,sort!$C$8:$AI$73,14,FALSE)</f>
        <v>x</v>
      </c>
      <c r="N32" s="1" t="str">
        <f>VLOOKUP($A32,sort!$C$8:$AI$73,15,FALSE)</f>
        <v>x</v>
      </c>
      <c r="O32" s="1" t="str">
        <f>VLOOKUP($A32,sort!$C$8:$AI$73,16,FALSE)</f>
        <v>x</v>
      </c>
      <c r="P32" s="1" t="str">
        <f>VLOOKUP($A32,sort!$C$8:$AI$73,17,FALSE)</f>
        <v>x</v>
      </c>
      <c r="Q32" s="1" t="str">
        <f>VLOOKUP($A32,sort!$C$8:$AI$73,18,FALSE)</f>
        <v>x</v>
      </c>
      <c r="R32" s="1" t="str">
        <f>VLOOKUP($A32,sort!$C$8:$AI$73,19,FALSE)</f>
        <v>x</v>
      </c>
      <c r="S32" s="1" t="str">
        <f>VLOOKUP($A32,sort!$C$8:$AI$73,20,FALSE)</f>
        <v>x</v>
      </c>
      <c r="T32" s="1" t="str">
        <f>VLOOKUP($A32,sort!$C$8:$AI$73,21,FALSE)</f>
        <v>x</v>
      </c>
      <c r="U32" s="1" t="str">
        <f>VLOOKUP($A32,sort!$C$8:$AI$73,22,FALSE)</f>
        <v>x</v>
      </c>
      <c r="V32" s="1" t="str">
        <f>VLOOKUP($A32,sort!$C$8:$AI$73,23,FALSE)</f>
        <v>x</v>
      </c>
      <c r="W32" s="1" t="str">
        <f>VLOOKUP($A32,sort!$C$8:$AI$73,24,FALSE)</f>
        <v>x</v>
      </c>
      <c r="X32" s="99">
        <f t="shared" si="2"/>
        <v>0</v>
      </c>
      <c r="Y32" s="2"/>
      <c r="Z32" s="94">
        <f>VLOOKUP($A32,sort!$C$8:$AI$73,33,FALSE)</f>
        <v>6.2999999999999998E-6</v>
      </c>
      <c r="AA32" s="87">
        <f>'preračuni STB'!V200</f>
        <v>0</v>
      </c>
    </row>
    <row r="33" spans="1:27" ht="17.25">
      <c r="A33" s="97">
        <v>26</v>
      </c>
      <c r="B33" s="100">
        <f>VLOOKUP($A33,sort!$C$8:$AI$73,3,FALSE)</f>
        <v>16</v>
      </c>
      <c r="C33" s="91">
        <f>VLOOKUP($A33,sort!$C$8:$AI$73,4,FALSE)</f>
        <v>0</v>
      </c>
      <c r="D33" s="135">
        <f>VLOOKUP($A33,sort!$C$8:$AI$73,5,FALSE)</f>
        <v>0</v>
      </c>
      <c r="E33" s="88">
        <f>VLOOKUP($A33,sort!$C$8:$AI$73,6,FALSE)</f>
        <v>10.8</v>
      </c>
      <c r="F33" s="1" t="str">
        <f>VLOOKUP($A33,sort!$C$8:$AI$73,7,FALSE)</f>
        <v>x</v>
      </c>
      <c r="G33" s="1" t="str">
        <f>VLOOKUP($A33,sort!$C$8:$AI$73,8,FALSE)</f>
        <v>x</v>
      </c>
      <c r="H33" s="1" t="str">
        <f>VLOOKUP($A33,sort!$C$8:$AI$73,9,FALSE)</f>
        <v>x</v>
      </c>
      <c r="I33" s="1" t="str">
        <f>VLOOKUP($A33,sort!$C$8:$AI$73,10,FALSE)</f>
        <v>x</v>
      </c>
      <c r="J33" s="1" t="str">
        <f>VLOOKUP($A33,sort!$C$8:$AI$73,11,FALSE)</f>
        <v>x</v>
      </c>
      <c r="K33" s="1" t="str">
        <f>VLOOKUP($A33,sort!$C$8:$AI$73,12,FALSE)</f>
        <v>x</v>
      </c>
      <c r="L33" s="1" t="str">
        <f>VLOOKUP($A33,sort!$C$8:$AI$73,13,FALSE)</f>
        <v>x</v>
      </c>
      <c r="M33" s="1" t="str">
        <f>VLOOKUP($A33,sort!$C$8:$AI$73,14,FALSE)</f>
        <v>x</v>
      </c>
      <c r="N33" s="1" t="str">
        <f>VLOOKUP($A33,sort!$C$8:$AI$73,15,FALSE)</f>
        <v>x</v>
      </c>
      <c r="O33" s="1" t="str">
        <f>VLOOKUP($A33,sort!$C$8:$AI$73,16,FALSE)</f>
        <v>x</v>
      </c>
      <c r="P33" s="1" t="str">
        <f>VLOOKUP($A33,sort!$C$8:$AI$73,17,FALSE)</f>
        <v>x</v>
      </c>
      <c r="Q33" s="1" t="str">
        <f>VLOOKUP($A33,sort!$C$8:$AI$73,18,FALSE)</f>
        <v>x</v>
      </c>
      <c r="R33" s="1" t="str">
        <f>VLOOKUP($A33,sort!$C$8:$AI$73,19,FALSE)</f>
        <v>x</v>
      </c>
      <c r="S33" s="1" t="str">
        <f>VLOOKUP($A33,sort!$C$8:$AI$73,20,FALSE)</f>
        <v>x</v>
      </c>
      <c r="T33" s="1" t="str">
        <f>VLOOKUP($A33,sort!$C$8:$AI$73,21,FALSE)</f>
        <v>x</v>
      </c>
      <c r="U33" s="1" t="str">
        <f>VLOOKUP($A33,sort!$C$8:$AI$73,22,FALSE)</f>
        <v>x</v>
      </c>
      <c r="V33" s="1" t="str">
        <f>VLOOKUP($A33,sort!$C$8:$AI$73,23,FALSE)</f>
        <v>x</v>
      </c>
      <c r="W33" s="1" t="str">
        <f>VLOOKUP($A33,sort!$C$8:$AI$73,24,FALSE)</f>
        <v>x</v>
      </c>
      <c r="X33" s="99">
        <f t="shared" si="2"/>
        <v>0</v>
      </c>
      <c r="Y33" s="2"/>
      <c r="Z33" s="94">
        <f>VLOOKUP($A33,sort!$C$8:$AI$73,33,FALSE)</f>
        <v>6.1999999999999999E-6</v>
      </c>
      <c r="AA33" s="87">
        <f>'preračuni STB'!V208</f>
        <v>0</v>
      </c>
    </row>
    <row r="34" spans="1:27" ht="17.25">
      <c r="A34" s="97">
        <v>27</v>
      </c>
      <c r="B34" s="100">
        <f>VLOOKUP($A34,sort!$C$8:$AI$73,3,FALSE)</f>
        <v>16</v>
      </c>
      <c r="C34" s="91">
        <f>VLOOKUP($A34,sort!$C$8:$AI$73,4,FALSE)</f>
        <v>0</v>
      </c>
      <c r="D34" s="135">
        <f>VLOOKUP($A34,sort!$C$8:$AI$73,5,FALSE)</f>
        <v>0</v>
      </c>
      <c r="E34" s="88">
        <f>VLOOKUP($A34,sort!$C$8:$AI$73,6,FALSE)</f>
        <v>10.8</v>
      </c>
      <c r="F34" s="1" t="str">
        <f>VLOOKUP($A34,sort!$C$8:$AI$73,7,FALSE)</f>
        <v>x</v>
      </c>
      <c r="G34" s="1" t="str">
        <f>VLOOKUP($A34,sort!$C$8:$AI$73,8,FALSE)</f>
        <v>x</v>
      </c>
      <c r="H34" s="1" t="str">
        <f>VLOOKUP($A34,sort!$C$8:$AI$73,9,FALSE)</f>
        <v>x</v>
      </c>
      <c r="I34" s="1" t="str">
        <f>VLOOKUP($A34,sort!$C$8:$AI$73,10,FALSE)</f>
        <v>x</v>
      </c>
      <c r="J34" s="1" t="str">
        <f>VLOOKUP($A34,sort!$C$8:$AI$73,11,FALSE)</f>
        <v>x</v>
      </c>
      <c r="K34" s="1" t="str">
        <f>VLOOKUP($A34,sort!$C$8:$AI$73,12,FALSE)</f>
        <v>x</v>
      </c>
      <c r="L34" s="1" t="str">
        <f>VLOOKUP($A34,sort!$C$8:$AI$73,13,FALSE)</f>
        <v>x</v>
      </c>
      <c r="M34" s="1" t="str">
        <f>VLOOKUP($A34,sort!$C$8:$AI$73,14,FALSE)</f>
        <v>x</v>
      </c>
      <c r="N34" s="1" t="str">
        <f>VLOOKUP($A34,sort!$C$8:$AI$73,15,FALSE)</f>
        <v>x</v>
      </c>
      <c r="O34" s="1" t="str">
        <f>VLOOKUP($A34,sort!$C$8:$AI$73,16,FALSE)</f>
        <v>x</v>
      </c>
      <c r="P34" s="1" t="str">
        <f>VLOOKUP($A34,sort!$C$8:$AI$73,17,FALSE)</f>
        <v>x</v>
      </c>
      <c r="Q34" s="1" t="str">
        <f>VLOOKUP($A34,sort!$C$8:$AI$73,18,FALSE)</f>
        <v>x</v>
      </c>
      <c r="R34" s="1" t="str">
        <f>VLOOKUP($A34,sort!$C$8:$AI$73,19,FALSE)</f>
        <v>x</v>
      </c>
      <c r="S34" s="1" t="str">
        <f>VLOOKUP($A34,sort!$C$8:$AI$73,20,FALSE)</f>
        <v>x</v>
      </c>
      <c r="T34" s="1" t="str">
        <f>VLOOKUP($A34,sort!$C$8:$AI$73,21,FALSE)</f>
        <v>x</v>
      </c>
      <c r="U34" s="1" t="str">
        <f>VLOOKUP($A34,sort!$C$8:$AI$73,22,FALSE)</f>
        <v>x</v>
      </c>
      <c r="V34" s="1" t="str">
        <f>VLOOKUP($A34,sort!$C$8:$AI$73,23,FALSE)</f>
        <v>x</v>
      </c>
      <c r="W34" s="1" t="str">
        <f>VLOOKUP($A34,sort!$C$8:$AI$73,24,FALSE)</f>
        <v>x</v>
      </c>
      <c r="X34" s="99">
        <f t="shared" si="2"/>
        <v>0</v>
      </c>
      <c r="Y34" s="2"/>
      <c r="Z34" s="94">
        <f>VLOOKUP($A34,sort!$C$8:$AI$73,33,FALSE)</f>
        <v>6.1E-6</v>
      </c>
      <c r="AA34" s="87">
        <f>'preračuni STB'!V216</f>
        <v>0</v>
      </c>
    </row>
    <row r="35" spans="1:27" ht="17.25">
      <c r="A35" s="97">
        <v>28</v>
      </c>
      <c r="B35" s="100">
        <f>VLOOKUP($A35,sort!$C$8:$AI$73,3,FALSE)</f>
        <v>16</v>
      </c>
      <c r="C35" s="91">
        <f>VLOOKUP($A35,sort!$C$8:$AI$73,4,FALSE)</f>
        <v>0</v>
      </c>
      <c r="D35" s="135">
        <f>VLOOKUP($A35,sort!$C$8:$AI$73,5,FALSE)</f>
        <v>0</v>
      </c>
      <c r="E35" s="88">
        <f>VLOOKUP($A35,sort!$C$8:$AI$73,6,FALSE)</f>
        <v>10.8</v>
      </c>
      <c r="F35" s="1" t="str">
        <f>VLOOKUP($A35,sort!$C$8:$AI$73,7,FALSE)</f>
        <v>x</v>
      </c>
      <c r="G35" s="1" t="str">
        <f>VLOOKUP($A35,sort!$C$8:$AI$73,8,FALSE)</f>
        <v>x</v>
      </c>
      <c r="H35" s="1" t="str">
        <f>VLOOKUP($A35,sort!$C$8:$AI$73,9,FALSE)</f>
        <v>x</v>
      </c>
      <c r="I35" s="1" t="str">
        <f>VLOOKUP($A35,sort!$C$8:$AI$73,10,FALSE)</f>
        <v>x</v>
      </c>
      <c r="J35" s="1" t="str">
        <f>VLOOKUP($A35,sort!$C$8:$AI$73,11,FALSE)</f>
        <v>x</v>
      </c>
      <c r="K35" s="1" t="str">
        <f>VLOOKUP($A35,sort!$C$8:$AI$73,12,FALSE)</f>
        <v>x</v>
      </c>
      <c r="L35" s="1" t="str">
        <f>VLOOKUP($A35,sort!$C$8:$AI$73,13,FALSE)</f>
        <v>x</v>
      </c>
      <c r="M35" s="1" t="str">
        <f>VLOOKUP($A35,sort!$C$8:$AI$73,14,FALSE)</f>
        <v>x</v>
      </c>
      <c r="N35" s="1" t="str">
        <f>VLOOKUP($A35,sort!$C$8:$AI$73,15,FALSE)</f>
        <v>x</v>
      </c>
      <c r="O35" s="1" t="str">
        <f>VLOOKUP($A35,sort!$C$8:$AI$73,16,FALSE)</f>
        <v>x</v>
      </c>
      <c r="P35" s="1" t="str">
        <f>VLOOKUP($A35,sort!$C$8:$AI$73,17,FALSE)</f>
        <v>x</v>
      </c>
      <c r="Q35" s="1" t="str">
        <f>VLOOKUP($A35,sort!$C$8:$AI$73,18,FALSE)</f>
        <v>x</v>
      </c>
      <c r="R35" s="1" t="str">
        <f>VLOOKUP($A35,sort!$C$8:$AI$73,19,FALSE)</f>
        <v>x</v>
      </c>
      <c r="S35" s="1" t="str">
        <f>VLOOKUP($A35,sort!$C$8:$AI$73,20,FALSE)</f>
        <v>x</v>
      </c>
      <c r="T35" s="1" t="str">
        <f>VLOOKUP($A35,sort!$C$8:$AI$73,21,FALSE)</f>
        <v>x</v>
      </c>
      <c r="U35" s="1" t="str">
        <f>VLOOKUP($A35,sort!$C$8:$AI$73,22,FALSE)</f>
        <v>x</v>
      </c>
      <c r="V35" s="1" t="str">
        <f>VLOOKUP($A35,sort!$C$8:$AI$73,23,FALSE)</f>
        <v>x</v>
      </c>
      <c r="W35" s="1" t="str">
        <f>VLOOKUP($A35,sort!$C$8:$AI$73,24,FALSE)</f>
        <v>x</v>
      </c>
      <c r="X35" s="99">
        <f t="shared" si="2"/>
        <v>0</v>
      </c>
      <c r="Y35" s="2"/>
      <c r="Z35" s="94">
        <f>VLOOKUP($A35,sort!$C$8:$AI$73,33,FALSE)</f>
        <v>6.0000000000000002E-6</v>
      </c>
      <c r="AA35" s="87">
        <f>'preračuni STB'!V224</f>
        <v>0</v>
      </c>
    </row>
    <row r="36" spans="1:27" ht="17.25">
      <c r="A36" s="97">
        <v>29</v>
      </c>
      <c r="B36" s="100">
        <f>VLOOKUP($A36,sort!$C$8:$AI$73,3,FALSE)</f>
        <v>16</v>
      </c>
      <c r="C36" s="91">
        <f>VLOOKUP($A36,sort!$C$8:$AI$73,4,FALSE)</f>
        <v>0</v>
      </c>
      <c r="D36" s="135">
        <f>VLOOKUP($A36,sort!$C$8:$AI$73,5,FALSE)</f>
        <v>0</v>
      </c>
      <c r="E36" s="88">
        <f>VLOOKUP($A36,sort!$C$8:$AI$73,6,FALSE)</f>
        <v>10.8</v>
      </c>
      <c r="F36" s="1" t="str">
        <f>VLOOKUP($A36,sort!$C$8:$AI$73,7,FALSE)</f>
        <v>x</v>
      </c>
      <c r="G36" s="1" t="str">
        <f>VLOOKUP($A36,sort!$C$8:$AI$73,8,FALSE)</f>
        <v>x</v>
      </c>
      <c r="H36" s="1" t="str">
        <f>VLOOKUP($A36,sort!$C$8:$AI$73,9,FALSE)</f>
        <v>x</v>
      </c>
      <c r="I36" s="1" t="str">
        <f>VLOOKUP($A36,sort!$C$8:$AI$73,10,FALSE)</f>
        <v>x</v>
      </c>
      <c r="J36" s="1" t="str">
        <f>VLOOKUP($A36,sort!$C$8:$AI$73,11,FALSE)</f>
        <v>x</v>
      </c>
      <c r="K36" s="1" t="str">
        <f>VLOOKUP($A36,sort!$C$8:$AI$73,12,FALSE)</f>
        <v>x</v>
      </c>
      <c r="L36" s="1" t="str">
        <f>VLOOKUP($A36,sort!$C$8:$AI$73,13,FALSE)</f>
        <v>x</v>
      </c>
      <c r="M36" s="1" t="str">
        <f>VLOOKUP($A36,sort!$C$8:$AI$73,14,FALSE)</f>
        <v>x</v>
      </c>
      <c r="N36" s="1" t="str">
        <f>VLOOKUP($A36,sort!$C$8:$AI$73,15,FALSE)</f>
        <v>x</v>
      </c>
      <c r="O36" s="1" t="str">
        <f>VLOOKUP($A36,sort!$C$8:$AI$73,16,FALSE)</f>
        <v>x</v>
      </c>
      <c r="P36" s="1" t="str">
        <f>VLOOKUP($A36,sort!$C$8:$AI$73,17,FALSE)</f>
        <v>x</v>
      </c>
      <c r="Q36" s="1" t="str">
        <f>VLOOKUP($A36,sort!$C$8:$AI$73,18,FALSE)</f>
        <v>x</v>
      </c>
      <c r="R36" s="1" t="str">
        <f>VLOOKUP($A36,sort!$C$8:$AI$73,19,FALSE)</f>
        <v>x</v>
      </c>
      <c r="S36" s="1" t="str">
        <f>VLOOKUP($A36,sort!$C$8:$AI$73,20,FALSE)</f>
        <v>x</v>
      </c>
      <c r="T36" s="1" t="str">
        <f>VLOOKUP($A36,sort!$C$8:$AI$73,21,FALSE)</f>
        <v>x</v>
      </c>
      <c r="U36" s="1" t="str">
        <f>VLOOKUP($A36,sort!$C$8:$AI$73,22,FALSE)</f>
        <v>x</v>
      </c>
      <c r="V36" s="1" t="str">
        <f>VLOOKUP($A36,sort!$C$8:$AI$73,23,FALSE)</f>
        <v>x</v>
      </c>
      <c r="W36" s="1" t="str">
        <f>VLOOKUP($A36,sort!$C$8:$AI$73,24,FALSE)</f>
        <v>x</v>
      </c>
      <c r="X36" s="99">
        <f t="shared" si="2"/>
        <v>0</v>
      </c>
      <c r="Y36" s="2"/>
      <c r="Z36" s="94">
        <f>VLOOKUP($A36,sort!$C$8:$AI$73,33,FALSE)</f>
        <v>5.8999999999999994E-6</v>
      </c>
      <c r="AA36" s="87">
        <f>'preračuni STB'!V232</f>
        <v>0</v>
      </c>
    </row>
    <row r="37" spans="1:27" ht="17.25">
      <c r="A37" s="97">
        <v>30</v>
      </c>
      <c r="B37" s="100">
        <f>VLOOKUP($A37,sort!$C$8:$AI$73,3,FALSE)</f>
        <v>16</v>
      </c>
      <c r="C37" s="91">
        <f>VLOOKUP($A37,sort!$C$8:$AI$73,4,FALSE)</f>
        <v>0</v>
      </c>
      <c r="D37" s="135">
        <f>VLOOKUP($A37,sort!$C$8:$AI$73,5,FALSE)</f>
        <v>0</v>
      </c>
      <c r="E37" s="88">
        <f>VLOOKUP($A37,sort!$C$8:$AI$73,6,FALSE)</f>
        <v>10.8</v>
      </c>
      <c r="F37" s="1" t="str">
        <f>VLOOKUP($A37,sort!$C$8:$AI$73,7,FALSE)</f>
        <v>x</v>
      </c>
      <c r="G37" s="1" t="str">
        <f>VLOOKUP($A37,sort!$C$8:$AI$73,8,FALSE)</f>
        <v>x</v>
      </c>
      <c r="H37" s="1" t="str">
        <f>VLOOKUP($A37,sort!$C$8:$AI$73,9,FALSE)</f>
        <v>x</v>
      </c>
      <c r="I37" s="1" t="str">
        <f>VLOOKUP($A37,sort!$C$8:$AI$73,10,FALSE)</f>
        <v>x</v>
      </c>
      <c r="J37" s="1" t="str">
        <f>VLOOKUP($A37,sort!$C$8:$AI$73,11,FALSE)</f>
        <v>x</v>
      </c>
      <c r="K37" s="1" t="str">
        <f>VLOOKUP($A37,sort!$C$8:$AI$73,12,FALSE)</f>
        <v>x</v>
      </c>
      <c r="L37" s="1" t="str">
        <f>VLOOKUP($A37,sort!$C$8:$AI$73,13,FALSE)</f>
        <v>x</v>
      </c>
      <c r="M37" s="1" t="str">
        <f>VLOOKUP($A37,sort!$C$8:$AI$73,14,FALSE)</f>
        <v>x</v>
      </c>
      <c r="N37" s="1" t="str">
        <f>VLOOKUP($A37,sort!$C$8:$AI$73,15,FALSE)</f>
        <v>x</v>
      </c>
      <c r="O37" s="1" t="str">
        <f>VLOOKUP($A37,sort!$C$8:$AI$73,16,FALSE)</f>
        <v>x</v>
      </c>
      <c r="P37" s="1" t="str">
        <f>VLOOKUP($A37,sort!$C$8:$AI$73,17,FALSE)</f>
        <v>x</v>
      </c>
      <c r="Q37" s="1" t="str">
        <f>VLOOKUP($A37,sort!$C$8:$AI$73,18,FALSE)</f>
        <v>x</v>
      </c>
      <c r="R37" s="1" t="str">
        <f>VLOOKUP($A37,sort!$C$8:$AI$73,19,FALSE)</f>
        <v>x</v>
      </c>
      <c r="S37" s="1" t="str">
        <f>VLOOKUP($A37,sort!$C$8:$AI$73,20,FALSE)</f>
        <v>x</v>
      </c>
      <c r="T37" s="1" t="str">
        <f>VLOOKUP($A37,sort!$C$8:$AI$73,21,FALSE)</f>
        <v>x</v>
      </c>
      <c r="U37" s="1" t="str">
        <f>VLOOKUP($A37,sort!$C$8:$AI$73,22,FALSE)</f>
        <v>x</v>
      </c>
      <c r="V37" s="1" t="str">
        <f>VLOOKUP($A37,sort!$C$8:$AI$73,23,FALSE)</f>
        <v>x</v>
      </c>
      <c r="W37" s="1" t="str">
        <f>VLOOKUP($A37,sort!$C$8:$AI$73,24,FALSE)</f>
        <v>x</v>
      </c>
      <c r="X37" s="99">
        <f t="shared" si="2"/>
        <v>0</v>
      </c>
      <c r="Y37" s="2"/>
      <c r="Z37" s="94">
        <f>VLOOKUP($A37,sort!$C$8:$AI$73,33,FALSE)</f>
        <v>5.7999999999999995E-6</v>
      </c>
      <c r="AA37" s="87">
        <f>'preračuni STB'!V240</f>
        <v>0</v>
      </c>
    </row>
    <row r="38" spans="1:27" ht="17.25">
      <c r="A38" s="97">
        <v>31</v>
      </c>
      <c r="B38" s="100">
        <f>VLOOKUP($A38,sort!$C$8:$AI$73,3,FALSE)</f>
        <v>16</v>
      </c>
      <c r="C38" s="91">
        <f>VLOOKUP($A38,sort!$C$8:$AI$73,4,FALSE)</f>
        <v>0</v>
      </c>
      <c r="D38" s="135">
        <f>VLOOKUP($A38,sort!$C$8:$AI$73,5,FALSE)</f>
        <v>0</v>
      </c>
      <c r="E38" s="88">
        <f>VLOOKUP($A38,sort!$C$8:$AI$73,6,FALSE)</f>
        <v>10.8</v>
      </c>
      <c r="F38" s="1" t="str">
        <f>VLOOKUP($A38,sort!$C$8:$AI$73,7,FALSE)</f>
        <v>x</v>
      </c>
      <c r="G38" s="1" t="str">
        <f>VLOOKUP($A38,sort!$C$8:$AI$73,8,FALSE)</f>
        <v>x</v>
      </c>
      <c r="H38" s="1" t="str">
        <f>VLOOKUP($A38,sort!$C$8:$AI$73,9,FALSE)</f>
        <v>x</v>
      </c>
      <c r="I38" s="1" t="str">
        <f>VLOOKUP($A38,sort!$C$8:$AI$73,10,FALSE)</f>
        <v>x</v>
      </c>
      <c r="J38" s="1" t="str">
        <f>VLOOKUP($A38,sort!$C$8:$AI$73,11,FALSE)</f>
        <v>x</v>
      </c>
      <c r="K38" s="1" t="str">
        <f>VLOOKUP($A38,sort!$C$8:$AI$73,12,FALSE)</f>
        <v>x</v>
      </c>
      <c r="L38" s="1" t="str">
        <f>VLOOKUP($A38,sort!$C$8:$AI$73,13,FALSE)</f>
        <v>x</v>
      </c>
      <c r="M38" s="1" t="str">
        <f>VLOOKUP($A38,sort!$C$8:$AI$73,14,FALSE)</f>
        <v>x</v>
      </c>
      <c r="N38" s="1" t="str">
        <f>VLOOKUP($A38,sort!$C$8:$AI$73,15,FALSE)</f>
        <v>x</v>
      </c>
      <c r="O38" s="1" t="str">
        <f>VLOOKUP($A38,sort!$C$8:$AI$73,16,FALSE)</f>
        <v>x</v>
      </c>
      <c r="P38" s="1" t="str">
        <f>VLOOKUP($A38,sort!$C$8:$AI$73,17,FALSE)</f>
        <v>x</v>
      </c>
      <c r="Q38" s="1" t="str">
        <f>VLOOKUP($A38,sort!$C$8:$AI$73,18,FALSE)</f>
        <v>x</v>
      </c>
      <c r="R38" s="1" t="str">
        <f>VLOOKUP($A38,sort!$C$8:$AI$73,19,FALSE)</f>
        <v>x</v>
      </c>
      <c r="S38" s="1" t="str">
        <f>VLOOKUP($A38,sort!$C$8:$AI$73,20,FALSE)</f>
        <v>x</v>
      </c>
      <c r="T38" s="1" t="str">
        <f>VLOOKUP($A38,sort!$C$8:$AI$73,21,FALSE)</f>
        <v>x</v>
      </c>
      <c r="U38" s="1" t="str">
        <f>VLOOKUP($A38,sort!$C$8:$AI$73,22,FALSE)</f>
        <v>x</v>
      </c>
      <c r="V38" s="1" t="str">
        <f>VLOOKUP($A38,sort!$C$8:$AI$73,23,FALSE)</f>
        <v>x</v>
      </c>
      <c r="W38" s="1" t="str">
        <f>VLOOKUP($A38,sort!$C$8:$AI$73,24,FALSE)</f>
        <v>x</v>
      </c>
      <c r="X38" s="99">
        <f t="shared" ref="X38:X72" si="3">SUM(F38:W38)</f>
        <v>0</v>
      </c>
      <c r="Y38" s="2"/>
      <c r="Z38" s="94">
        <f>VLOOKUP($A38,sort!$C$8:$AI$73,33,FALSE)</f>
        <v>5.6999999999999996E-6</v>
      </c>
      <c r="AA38" s="87">
        <f>'preračuni STB'!V248</f>
        <v>0</v>
      </c>
    </row>
    <row r="39" spans="1:27" ht="17.25">
      <c r="A39" s="97">
        <v>32</v>
      </c>
      <c r="B39" s="100">
        <f>VLOOKUP($A39,sort!$C$8:$AI$73,3,FALSE)</f>
        <v>16</v>
      </c>
      <c r="C39" s="91">
        <f>VLOOKUP($A39,sort!$C$8:$AI$73,4,FALSE)</f>
        <v>0</v>
      </c>
      <c r="D39" s="135">
        <f>VLOOKUP($A39,sort!$C$8:$AI$73,5,FALSE)</f>
        <v>0</v>
      </c>
      <c r="E39" s="88">
        <f>VLOOKUP($A39,sort!$C$8:$AI$73,6,FALSE)</f>
        <v>10.8</v>
      </c>
      <c r="F39" s="1" t="str">
        <f>VLOOKUP($A39,sort!$C$8:$AI$73,7,FALSE)</f>
        <v>x</v>
      </c>
      <c r="G39" s="1" t="str">
        <f>VLOOKUP($A39,sort!$C$8:$AI$73,8,FALSE)</f>
        <v>x</v>
      </c>
      <c r="H39" s="1" t="str">
        <f>VLOOKUP($A39,sort!$C$8:$AI$73,9,FALSE)</f>
        <v>x</v>
      </c>
      <c r="I39" s="1" t="str">
        <f>VLOOKUP($A39,sort!$C$8:$AI$73,10,FALSE)</f>
        <v>x</v>
      </c>
      <c r="J39" s="1" t="str">
        <f>VLOOKUP($A39,sort!$C$8:$AI$73,11,FALSE)</f>
        <v>x</v>
      </c>
      <c r="K39" s="1" t="str">
        <f>VLOOKUP($A39,sort!$C$8:$AI$73,12,FALSE)</f>
        <v>x</v>
      </c>
      <c r="L39" s="1" t="str">
        <f>VLOOKUP($A39,sort!$C$8:$AI$73,13,FALSE)</f>
        <v>x</v>
      </c>
      <c r="M39" s="1" t="str">
        <f>VLOOKUP($A39,sort!$C$8:$AI$73,14,FALSE)</f>
        <v>x</v>
      </c>
      <c r="N39" s="1" t="str">
        <f>VLOOKUP($A39,sort!$C$8:$AI$73,15,FALSE)</f>
        <v>x</v>
      </c>
      <c r="O39" s="1" t="str">
        <f>VLOOKUP($A39,sort!$C$8:$AI$73,16,FALSE)</f>
        <v>x</v>
      </c>
      <c r="P39" s="1" t="str">
        <f>VLOOKUP($A39,sort!$C$8:$AI$73,17,FALSE)</f>
        <v>x</v>
      </c>
      <c r="Q39" s="1" t="str">
        <f>VLOOKUP($A39,sort!$C$8:$AI$73,18,FALSE)</f>
        <v>x</v>
      </c>
      <c r="R39" s="1" t="str">
        <f>VLOOKUP($A39,sort!$C$8:$AI$73,19,FALSE)</f>
        <v>x</v>
      </c>
      <c r="S39" s="1" t="str">
        <f>VLOOKUP($A39,sort!$C$8:$AI$73,20,FALSE)</f>
        <v>x</v>
      </c>
      <c r="T39" s="1" t="str">
        <f>VLOOKUP($A39,sort!$C$8:$AI$73,21,FALSE)</f>
        <v>x</v>
      </c>
      <c r="U39" s="1" t="str">
        <f>VLOOKUP($A39,sort!$C$8:$AI$73,22,FALSE)</f>
        <v>x</v>
      </c>
      <c r="V39" s="1" t="str">
        <f>VLOOKUP($A39,sort!$C$8:$AI$73,23,FALSE)</f>
        <v>x</v>
      </c>
      <c r="W39" s="1" t="str">
        <f>VLOOKUP($A39,sort!$C$8:$AI$73,24,FALSE)</f>
        <v>x</v>
      </c>
      <c r="X39" s="99">
        <f t="shared" si="3"/>
        <v>0</v>
      </c>
      <c r="Y39" s="2"/>
      <c r="Z39" s="94">
        <f>VLOOKUP($A39,sort!$C$8:$AI$73,33,FALSE)</f>
        <v>5.5999999999999997E-6</v>
      </c>
      <c r="AA39" s="87">
        <f>'preračuni STB'!V256</f>
        <v>0</v>
      </c>
    </row>
    <row r="40" spans="1:27" ht="17.25">
      <c r="A40" s="97">
        <v>33</v>
      </c>
      <c r="B40" s="100">
        <f>VLOOKUP($A40,sort!$C$8:$AI$73,3,FALSE)</f>
        <v>16</v>
      </c>
      <c r="C40" s="91">
        <f>VLOOKUP($A40,sort!$C$8:$AI$73,4,FALSE)</f>
        <v>0</v>
      </c>
      <c r="D40" s="135">
        <f>VLOOKUP($A40,sort!$C$8:$AI$73,5,FALSE)</f>
        <v>0</v>
      </c>
      <c r="E40" s="88">
        <f>VLOOKUP($A40,sort!$C$8:$AI$73,6,FALSE)</f>
        <v>10.8</v>
      </c>
      <c r="F40" s="1" t="str">
        <f>VLOOKUP($A40,sort!$C$8:$AI$73,7,FALSE)</f>
        <v>x</v>
      </c>
      <c r="G40" s="1" t="str">
        <f>VLOOKUP($A40,sort!$C$8:$AI$73,8,FALSE)</f>
        <v>x</v>
      </c>
      <c r="H40" s="1" t="str">
        <f>VLOOKUP($A40,sort!$C$8:$AI$73,9,FALSE)</f>
        <v>x</v>
      </c>
      <c r="I40" s="1" t="str">
        <f>VLOOKUP($A40,sort!$C$8:$AI$73,10,FALSE)</f>
        <v>x</v>
      </c>
      <c r="J40" s="1" t="str">
        <f>VLOOKUP($A40,sort!$C$8:$AI$73,11,FALSE)</f>
        <v>x</v>
      </c>
      <c r="K40" s="1" t="str">
        <f>VLOOKUP($A40,sort!$C$8:$AI$73,12,FALSE)</f>
        <v>x</v>
      </c>
      <c r="L40" s="1" t="str">
        <f>VLOOKUP($A40,sort!$C$8:$AI$73,13,FALSE)</f>
        <v>x</v>
      </c>
      <c r="M40" s="1" t="str">
        <f>VLOOKUP($A40,sort!$C$8:$AI$73,14,FALSE)</f>
        <v>x</v>
      </c>
      <c r="N40" s="1" t="str">
        <f>VLOOKUP($A40,sort!$C$8:$AI$73,15,FALSE)</f>
        <v>x</v>
      </c>
      <c r="O40" s="1" t="str">
        <f>VLOOKUP($A40,sort!$C$8:$AI$73,16,FALSE)</f>
        <v>x</v>
      </c>
      <c r="P40" s="1" t="str">
        <f>VLOOKUP($A40,sort!$C$8:$AI$73,17,FALSE)</f>
        <v>x</v>
      </c>
      <c r="Q40" s="1" t="str">
        <f>VLOOKUP($A40,sort!$C$8:$AI$73,18,FALSE)</f>
        <v>x</v>
      </c>
      <c r="R40" s="1" t="str">
        <f>VLOOKUP($A40,sort!$C$8:$AI$73,19,FALSE)</f>
        <v>x</v>
      </c>
      <c r="S40" s="1" t="str">
        <f>VLOOKUP($A40,sort!$C$8:$AI$73,20,FALSE)</f>
        <v>x</v>
      </c>
      <c r="T40" s="1" t="str">
        <f>VLOOKUP($A40,sort!$C$8:$AI$73,21,FALSE)</f>
        <v>x</v>
      </c>
      <c r="U40" s="1" t="str">
        <f>VLOOKUP($A40,sort!$C$8:$AI$73,22,FALSE)</f>
        <v>x</v>
      </c>
      <c r="V40" s="1" t="str">
        <f>VLOOKUP($A40,sort!$C$8:$AI$73,23,FALSE)</f>
        <v>x</v>
      </c>
      <c r="W40" s="1" t="str">
        <f>VLOOKUP($A40,sort!$C$8:$AI$73,24,FALSE)</f>
        <v>x</v>
      </c>
      <c r="X40" s="99">
        <f t="shared" si="3"/>
        <v>0</v>
      </c>
      <c r="Y40" s="2"/>
      <c r="Z40" s="94">
        <f>VLOOKUP($A40,sort!$C$8:$AI$73,33,FALSE)</f>
        <v>5.4999999999999999E-6</v>
      </c>
      <c r="AA40" s="87">
        <f>'preračuni STB'!V264</f>
        <v>0</v>
      </c>
    </row>
    <row r="41" spans="1:27" ht="17.25">
      <c r="A41" s="97">
        <v>34</v>
      </c>
      <c r="B41" s="100">
        <f>VLOOKUP($A41,sort!$C$8:$AI$73,3,FALSE)</f>
        <v>16</v>
      </c>
      <c r="C41" s="91">
        <f>VLOOKUP($A41,sort!$C$8:$AI$73,4,FALSE)</f>
        <v>0</v>
      </c>
      <c r="D41" s="135">
        <f>VLOOKUP($A41,sort!$C$8:$AI$73,5,FALSE)</f>
        <v>0</v>
      </c>
      <c r="E41" s="88">
        <f>VLOOKUP($A41,sort!$C$8:$AI$73,6,FALSE)</f>
        <v>10.8</v>
      </c>
      <c r="F41" s="1" t="str">
        <f>VLOOKUP($A41,sort!$C$8:$AI$73,7,FALSE)</f>
        <v>x</v>
      </c>
      <c r="G41" s="1" t="str">
        <f>VLOOKUP($A41,sort!$C$8:$AI$73,8,FALSE)</f>
        <v>x</v>
      </c>
      <c r="H41" s="1" t="str">
        <f>VLOOKUP($A41,sort!$C$8:$AI$73,9,FALSE)</f>
        <v>x</v>
      </c>
      <c r="I41" s="1" t="str">
        <f>VLOOKUP($A41,sort!$C$8:$AI$73,10,FALSE)</f>
        <v>x</v>
      </c>
      <c r="J41" s="1" t="str">
        <f>VLOOKUP($A41,sort!$C$8:$AI$73,11,FALSE)</f>
        <v>x</v>
      </c>
      <c r="K41" s="1" t="str">
        <f>VLOOKUP($A41,sort!$C$8:$AI$73,12,FALSE)</f>
        <v>x</v>
      </c>
      <c r="L41" s="1" t="str">
        <f>VLOOKUP($A41,sort!$C$8:$AI$73,13,FALSE)</f>
        <v>x</v>
      </c>
      <c r="M41" s="1" t="str">
        <f>VLOOKUP($A41,sort!$C$8:$AI$73,14,FALSE)</f>
        <v>x</v>
      </c>
      <c r="N41" s="1" t="str">
        <f>VLOOKUP($A41,sort!$C$8:$AI$73,15,FALSE)</f>
        <v>x</v>
      </c>
      <c r="O41" s="1" t="str">
        <f>VLOOKUP($A41,sort!$C$8:$AI$73,16,FALSE)</f>
        <v>x</v>
      </c>
      <c r="P41" s="1" t="str">
        <f>VLOOKUP($A41,sort!$C$8:$AI$73,17,FALSE)</f>
        <v>x</v>
      </c>
      <c r="Q41" s="1" t="str">
        <f>VLOOKUP($A41,sort!$C$8:$AI$73,18,FALSE)</f>
        <v>x</v>
      </c>
      <c r="R41" s="1" t="str">
        <f>VLOOKUP($A41,sort!$C$8:$AI$73,19,FALSE)</f>
        <v>x</v>
      </c>
      <c r="S41" s="1" t="str">
        <f>VLOOKUP($A41,sort!$C$8:$AI$73,20,FALSE)</f>
        <v>x</v>
      </c>
      <c r="T41" s="1" t="str">
        <f>VLOOKUP($A41,sort!$C$8:$AI$73,21,FALSE)</f>
        <v>x</v>
      </c>
      <c r="U41" s="1" t="str">
        <f>VLOOKUP($A41,sort!$C$8:$AI$73,22,FALSE)</f>
        <v>x</v>
      </c>
      <c r="V41" s="1" t="str">
        <f>VLOOKUP($A41,sort!$C$8:$AI$73,23,FALSE)</f>
        <v>x</v>
      </c>
      <c r="W41" s="1" t="str">
        <f>VLOOKUP($A41,sort!$C$8:$AI$73,24,FALSE)</f>
        <v>x</v>
      </c>
      <c r="X41" s="99">
        <f t="shared" si="3"/>
        <v>0</v>
      </c>
      <c r="Y41" s="2"/>
      <c r="Z41" s="94">
        <f>VLOOKUP($A41,sort!$C$8:$AI$73,33,FALSE)</f>
        <v>5.4E-6</v>
      </c>
      <c r="AA41" s="87">
        <f>'preračuni STB'!V272</f>
        <v>0</v>
      </c>
    </row>
    <row r="42" spans="1:27" ht="17.25">
      <c r="A42" s="97">
        <v>35</v>
      </c>
      <c r="B42" s="100">
        <f>VLOOKUP($A42,sort!$C$8:$AI$73,3,FALSE)</f>
        <v>16</v>
      </c>
      <c r="C42" s="91">
        <f>VLOOKUP($A42,sort!$C$8:$AI$73,4,FALSE)</f>
        <v>0</v>
      </c>
      <c r="D42" s="135">
        <f>VLOOKUP($A42,sort!$C$8:$AI$73,5,FALSE)</f>
        <v>0</v>
      </c>
      <c r="E42" s="88">
        <f>VLOOKUP($A42,sort!$C$8:$AI$73,6,FALSE)</f>
        <v>10.8</v>
      </c>
      <c r="F42" s="1" t="str">
        <f>VLOOKUP($A42,sort!$C$8:$AI$73,7,FALSE)</f>
        <v>x</v>
      </c>
      <c r="G42" s="1" t="str">
        <f>VLOOKUP($A42,sort!$C$8:$AI$73,8,FALSE)</f>
        <v>x</v>
      </c>
      <c r="H42" s="1" t="str">
        <f>VLOOKUP($A42,sort!$C$8:$AI$73,9,FALSE)</f>
        <v>x</v>
      </c>
      <c r="I42" s="1" t="str">
        <f>VLOOKUP($A42,sort!$C$8:$AI$73,10,FALSE)</f>
        <v>x</v>
      </c>
      <c r="J42" s="1" t="str">
        <f>VLOOKUP($A42,sort!$C$8:$AI$73,11,FALSE)</f>
        <v>x</v>
      </c>
      <c r="K42" s="1" t="str">
        <f>VLOOKUP($A42,sort!$C$8:$AI$73,12,FALSE)</f>
        <v>x</v>
      </c>
      <c r="L42" s="1" t="str">
        <f>VLOOKUP($A42,sort!$C$8:$AI$73,13,FALSE)</f>
        <v>x</v>
      </c>
      <c r="M42" s="1" t="str">
        <f>VLOOKUP($A42,sort!$C$8:$AI$73,14,FALSE)</f>
        <v>x</v>
      </c>
      <c r="N42" s="1" t="str">
        <f>VLOOKUP($A42,sort!$C$8:$AI$73,15,FALSE)</f>
        <v>x</v>
      </c>
      <c r="O42" s="1" t="str">
        <f>VLOOKUP($A42,sort!$C$8:$AI$73,16,FALSE)</f>
        <v>x</v>
      </c>
      <c r="P42" s="1" t="str">
        <f>VLOOKUP($A42,sort!$C$8:$AI$73,17,FALSE)</f>
        <v>x</v>
      </c>
      <c r="Q42" s="1" t="str">
        <f>VLOOKUP($A42,sort!$C$8:$AI$73,18,FALSE)</f>
        <v>x</v>
      </c>
      <c r="R42" s="1" t="str">
        <f>VLOOKUP($A42,sort!$C$8:$AI$73,19,FALSE)</f>
        <v>x</v>
      </c>
      <c r="S42" s="1" t="str">
        <f>VLOOKUP($A42,sort!$C$8:$AI$73,20,FALSE)</f>
        <v>x</v>
      </c>
      <c r="T42" s="1" t="str">
        <f>VLOOKUP($A42,sort!$C$8:$AI$73,21,FALSE)</f>
        <v>x</v>
      </c>
      <c r="U42" s="1" t="str">
        <f>VLOOKUP($A42,sort!$C$8:$AI$73,22,FALSE)</f>
        <v>x</v>
      </c>
      <c r="V42" s="1" t="str">
        <f>VLOOKUP($A42,sort!$C$8:$AI$73,23,FALSE)</f>
        <v>x</v>
      </c>
      <c r="W42" s="1" t="str">
        <f>VLOOKUP($A42,sort!$C$8:$AI$73,24,FALSE)</f>
        <v>x</v>
      </c>
      <c r="X42" s="99">
        <f t="shared" si="3"/>
        <v>0</v>
      </c>
      <c r="Y42" s="2"/>
      <c r="Z42" s="94">
        <f>VLOOKUP($A42,sort!$C$8:$AI$73,33,FALSE)</f>
        <v>5.3000000000000001E-6</v>
      </c>
      <c r="AA42" s="87">
        <f>'preračuni STB'!V280</f>
        <v>0</v>
      </c>
    </row>
    <row r="43" spans="1:27" ht="17.25" hidden="1" customHeight="1">
      <c r="A43" s="97">
        <v>36</v>
      </c>
      <c r="B43" s="100">
        <f>VLOOKUP($A43,sort!$C$8:$AI$73,3,FALSE)</f>
        <v>16</v>
      </c>
      <c r="C43" s="91">
        <f>VLOOKUP($A43,sort!$C$8:$AI$73,4,FALSE)</f>
        <v>0</v>
      </c>
      <c r="D43" s="85">
        <f>VLOOKUP($A43,sort!$C$8:$AI$73,5,FALSE)</f>
        <v>0</v>
      </c>
      <c r="E43" s="88">
        <f>VLOOKUP($A43,sort!$C$8:$AI$73,6,FALSE)</f>
        <v>10.8</v>
      </c>
      <c r="F43" s="1" t="str">
        <f>VLOOKUP($A43,sort!$C$8:$AI$73,7,FALSE)</f>
        <v>x</v>
      </c>
      <c r="G43" s="1" t="str">
        <f>VLOOKUP($A43,sort!$C$8:$AI$73,8,FALSE)</f>
        <v>x</v>
      </c>
      <c r="H43" s="1" t="str">
        <f>VLOOKUP($A43,sort!$C$8:$AI$73,9,FALSE)</f>
        <v>x</v>
      </c>
      <c r="I43" s="1" t="str">
        <f>VLOOKUP($A43,sort!$C$8:$AI$73,10,FALSE)</f>
        <v>x</v>
      </c>
      <c r="J43" s="1" t="str">
        <f>VLOOKUP($A43,sort!$C$8:$AI$73,11,FALSE)</f>
        <v>x</v>
      </c>
      <c r="K43" s="1" t="str">
        <f>VLOOKUP($A43,sort!$C$8:$AI$73,12,FALSE)</f>
        <v>x</v>
      </c>
      <c r="L43" s="1" t="str">
        <f>VLOOKUP($A43,sort!$C$8:$AI$73,13,FALSE)</f>
        <v>x</v>
      </c>
      <c r="M43" s="1" t="str">
        <f>VLOOKUP($A43,sort!$C$8:$AI$73,14,FALSE)</f>
        <v>x</v>
      </c>
      <c r="N43" s="1" t="str">
        <f>VLOOKUP($A43,sort!$C$8:$AI$73,15,FALSE)</f>
        <v>x</v>
      </c>
      <c r="O43" s="1" t="str">
        <f>VLOOKUP($A43,sort!$C$8:$AI$73,16,FALSE)</f>
        <v>x</v>
      </c>
      <c r="P43" s="1" t="str">
        <f>VLOOKUP($A43,sort!$C$8:$AI$73,17,FALSE)</f>
        <v>x</v>
      </c>
      <c r="Q43" s="1" t="str">
        <f>VLOOKUP($A43,sort!$C$8:$AI$73,18,FALSE)</f>
        <v>x</v>
      </c>
      <c r="R43" s="1" t="str">
        <f>VLOOKUP($A43,sort!$C$8:$AI$73,19,FALSE)</f>
        <v>x</v>
      </c>
      <c r="S43" s="1" t="str">
        <f>VLOOKUP($A43,sort!$C$8:$AI$73,20,FALSE)</f>
        <v>x</v>
      </c>
      <c r="T43" s="1" t="str">
        <f>VLOOKUP($A43,sort!$C$8:$AI$73,21,FALSE)</f>
        <v>x</v>
      </c>
      <c r="U43" s="1" t="str">
        <f>VLOOKUP($A43,sort!$C$8:$AI$73,22,FALSE)</f>
        <v>x</v>
      </c>
      <c r="V43" s="1" t="str">
        <f>VLOOKUP($A43,sort!$C$8:$AI$73,23,FALSE)</f>
        <v>x</v>
      </c>
      <c r="W43" s="1" t="str">
        <f>VLOOKUP($A43,sort!$C$8:$AI$73,24,FALSE)</f>
        <v>x</v>
      </c>
      <c r="X43" s="99">
        <f t="shared" si="3"/>
        <v>0</v>
      </c>
      <c r="Y43" s="2"/>
      <c r="Z43" s="94">
        <f>VLOOKUP($A43,sort!$C$8:$AI$73,33,FALSE)</f>
        <v>5.1999999999999993E-6</v>
      </c>
      <c r="AA43" s="87">
        <f>'preračuni STB'!V288</f>
        <v>0</v>
      </c>
    </row>
    <row r="44" spans="1:27" ht="17.25" hidden="1" customHeight="1">
      <c r="A44" s="97">
        <v>37</v>
      </c>
      <c r="B44" s="100">
        <f>VLOOKUP($A44,sort!$C$8:$AI$73,3,FALSE)</f>
        <v>16</v>
      </c>
      <c r="C44" s="91">
        <f>VLOOKUP($A44,sort!$C$8:$AI$73,4,FALSE)</f>
        <v>0</v>
      </c>
      <c r="D44" s="85">
        <f>VLOOKUP($A44,sort!$C$8:$AI$73,5,FALSE)</f>
        <v>0</v>
      </c>
      <c r="E44" s="88">
        <f>VLOOKUP($A44,sort!$C$8:$AI$73,6,FALSE)</f>
        <v>10.8</v>
      </c>
      <c r="F44" s="1" t="str">
        <f>VLOOKUP($A44,sort!$C$8:$AI$73,7,FALSE)</f>
        <v>x</v>
      </c>
      <c r="G44" s="1" t="str">
        <f>VLOOKUP($A44,sort!$C$8:$AI$73,8,FALSE)</f>
        <v>x</v>
      </c>
      <c r="H44" s="1" t="str">
        <f>VLOOKUP($A44,sort!$C$8:$AI$73,9,FALSE)</f>
        <v>x</v>
      </c>
      <c r="I44" s="1" t="str">
        <f>VLOOKUP($A44,sort!$C$8:$AI$73,10,FALSE)</f>
        <v>x</v>
      </c>
      <c r="J44" s="1" t="str">
        <f>VLOOKUP($A44,sort!$C$8:$AI$73,11,FALSE)</f>
        <v>x</v>
      </c>
      <c r="K44" s="1" t="str">
        <f>VLOOKUP($A44,sort!$C$8:$AI$73,12,FALSE)</f>
        <v>x</v>
      </c>
      <c r="L44" s="1" t="str">
        <f>VLOOKUP($A44,sort!$C$8:$AI$73,13,FALSE)</f>
        <v>x</v>
      </c>
      <c r="M44" s="1" t="str">
        <f>VLOOKUP($A44,sort!$C$8:$AI$73,14,FALSE)</f>
        <v>x</v>
      </c>
      <c r="N44" s="1" t="str">
        <f>VLOOKUP($A44,sort!$C$8:$AI$73,15,FALSE)</f>
        <v>x</v>
      </c>
      <c r="O44" s="1" t="str">
        <f>VLOOKUP($A44,sort!$C$8:$AI$73,16,FALSE)</f>
        <v>x</v>
      </c>
      <c r="P44" s="1" t="str">
        <f>VLOOKUP($A44,sort!$C$8:$AI$73,17,FALSE)</f>
        <v>x</v>
      </c>
      <c r="Q44" s="1" t="str">
        <f>VLOOKUP($A44,sort!$C$8:$AI$73,18,FALSE)</f>
        <v>x</v>
      </c>
      <c r="R44" s="1" t="str">
        <f>VLOOKUP($A44,sort!$C$8:$AI$73,19,FALSE)</f>
        <v>x</v>
      </c>
      <c r="S44" s="1" t="str">
        <f>VLOOKUP($A44,sort!$C$8:$AI$73,20,FALSE)</f>
        <v>x</v>
      </c>
      <c r="T44" s="1" t="str">
        <f>VLOOKUP($A44,sort!$C$8:$AI$73,21,FALSE)</f>
        <v>x</v>
      </c>
      <c r="U44" s="1" t="str">
        <f>VLOOKUP($A44,sort!$C$8:$AI$73,22,FALSE)</f>
        <v>x</v>
      </c>
      <c r="V44" s="1" t="str">
        <f>VLOOKUP($A44,sort!$C$8:$AI$73,23,FALSE)</f>
        <v>x</v>
      </c>
      <c r="W44" s="1" t="str">
        <f>VLOOKUP($A44,sort!$C$8:$AI$73,24,FALSE)</f>
        <v>x</v>
      </c>
      <c r="X44" s="99">
        <f t="shared" si="3"/>
        <v>0</v>
      </c>
      <c r="Y44" s="2"/>
      <c r="Z44" s="94">
        <f>VLOOKUP($A44,sort!$C$8:$AI$73,33,FALSE)</f>
        <v>5.0999999999999995E-6</v>
      </c>
      <c r="AA44" s="87">
        <f>'preračuni STB'!V296</f>
        <v>0</v>
      </c>
    </row>
    <row r="45" spans="1:27" ht="17.25" hidden="1" customHeight="1">
      <c r="A45" s="97">
        <v>38</v>
      </c>
      <c r="B45" s="100">
        <f>VLOOKUP($A45,sort!$C$8:$AI$73,3,FALSE)</f>
        <v>16</v>
      </c>
      <c r="C45" s="91">
        <f>VLOOKUP($A45,sort!$C$8:$AI$73,4,FALSE)</f>
        <v>0</v>
      </c>
      <c r="D45" s="85">
        <f>VLOOKUP($A45,sort!$C$8:$AI$73,5,FALSE)</f>
        <v>0</v>
      </c>
      <c r="E45" s="88">
        <f>VLOOKUP($A45,sort!$C$8:$AI$73,6,FALSE)</f>
        <v>10.8</v>
      </c>
      <c r="F45" s="1" t="str">
        <f>VLOOKUP($A45,sort!$C$8:$AI$73,7,FALSE)</f>
        <v>x</v>
      </c>
      <c r="G45" s="1" t="str">
        <f>VLOOKUP($A45,sort!$C$8:$AI$73,8,FALSE)</f>
        <v>x</v>
      </c>
      <c r="H45" s="1" t="str">
        <f>VLOOKUP($A45,sort!$C$8:$AI$73,9,FALSE)</f>
        <v>x</v>
      </c>
      <c r="I45" s="1" t="str">
        <f>VLOOKUP($A45,sort!$C$8:$AI$73,10,FALSE)</f>
        <v>x</v>
      </c>
      <c r="J45" s="1" t="str">
        <f>VLOOKUP($A45,sort!$C$8:$AI$73,11,FALSE)</f>
        <v>x</v>
      </c>
      <c r="K45" s="1" t="str">
        <f>VLOOKUP($A45,sort!$C$8:$AI$73,12,FALSE)</f>
        <v>x</v>
      </c>
      <c r="L45" s="1" t="str">
        <f>VLOOKUP($A45,sort!$C$8:$AI$73,13,FALSE)</f>
        <v>x</v>
      </c>
      <c r="M45" s="1" t="str">
        <f>VLOOKUP($A45,sort!$C$8:$AI$73,14,FALSE)</f>
        <v>x</v>
      </c>
      <c r="N45" s="1" t="str">
        <f>VLOOKUP($A45,sort!$C$8:$AI$73,15,FALSE)</f>
        <v>x</v>
      </c>
      <c r="O45" s="1" t="str">
        <f>VLOOKUP($A45,sort!$C$8:$AI$73,16,FALSE)</f>
        <v>x</v>
      </c>
      <c r="P45" s="1" t="str">
        <f>VLOOKUP($A45,sort!$C$8:$AI$73,17,FALSE)</f>
        <v>x</v>
      </c>
      <c r="Q45" s="1" t="str">
        <f>VLOOKUP($A45,sort!$C$8:$AI$73,18,FALSE)</f>
        <v>x</v>
      </c>
      <c r="R45" s="1" t="str">
        <f>VLOOKUP($A45,sort!$C$8:$AI$73,19,FALSE)</f>
        <v>x</v>
      </c>
      <c r="S45" s="1" t="str">
        <f>VLOOKUP($A45,sort!$C$8:$AI$73,20,FALSE)</f>
        <v>x</v>
      </c>
      <c r="T45" s="1" t="str">
        <f>VLOOKUP($A45,sort!$C$8:$AI$73,21,FALSE)</f>
        <v>x</v>
      </c>
      <c r="U45" s="1" t="str">
        <f>VLOOKUP($A45,sort!$C$8:$AI$73,22,FALSE)</f>
        <v>x</v>
      </c>
      <c r="V45" s="1" t="str">
        <f>VLOOKUP($A45,sort!$C$8:$AI$73,23,FALSE)</f>
        <v>x</v>
      </c>
      <c r="W45" s="1" t="str">
        <f>VLOOKUP($A45,sort!$C$8:$AI$73,24,FALSE)</f>
        <v>x</v>
      </c>
      <c r="X45" s="99">
        <f t="shared" si="3"/>
        <v>0</v>
      </c>
      <c r="Y45" s="2"/>
      <c r="Z45" s="94">
        <f>VLOOKUP($A45,sort!$C$8:$AI$73,33,FALSE)</f>
        <v>4.9999999999999996E-6</v>
      </c>
      <c r="AA45" s="87">
        <f>'preračuni STB'!V304</f>
        <v>0</v>
      </c>
    </row>
    <row r="46" spans="1:27" ht="17.25" hidden="1" customHeight="1">
      <c r="A46" s="97">
        <v>39</v>
      </c>
      <c r="B46" s="100">
        <f>VLOOKUP($A46,sort!$C$8:$AI$73,3,FALSE)</f>
        <v>16</v>
      </c>
      <c r="C46" s="91">
        <f>VLOOKUP($A46,sort!$C$8:$AI$73,4,FALSE)</f>
        <v>0</v>
      </c>
      <c r="D46" s="85">
        <f>VLOOKUP($A46,sort!$C$8:$AI$73,5,FALSE)</f>
        <v>0</v>
      </c>
      <c r="E46" s="88">
        <f>VLOOKUP($A46,sort!$C$8:$AI$73,6,FALSE)</f>
        <v>10.8</v>
      </c>
      <c r="F46" s="1" t="str">
        <f>VLOOKUP($A46,sort!$C$8:$AI$73,7,FALSE)</f>
        <v>x</v>
      </c>
      <c r="G46" s="1" t="str">
        <f>VLOOKUP($A46,sort!$C$8:$AI$73,8,FALSE)</f>
        <v>x</v>
      </c>
      <c r="H46" s="1" t="str">
        <f>VLOOKUP($A46,sort!$C$8:$AI$73,9,FALSE)</f>
        <v>x</v>
      </c>
      <c r="I46" s="1" t="str">
        <f>VLOOKUP($A46,sort!$C$8:$AI$73,10,FALSE)</f>
        <v>x</v>
      </c>
      <c r="J46" s="1" t="str">
        <f>VLOOKUP($A46,sort!$C$8:$AI$73,11,FALSE)</f>
        <v>x</v>
      </c>
      <c r="K46" s="1" t="str">
        <f>VLOOKUP($A46,sort!$C$8:$AI$73,12,FALSE)</f>
        <v>x</v>
      </c>
      <c r="L46" s="1" t="str">
        <f>VLOOKUP($A46,sort!$C$8:$AI$73,13,FALSE)</f>
        <v>x</v>
      </c>
      <c r="M46" s="1" t="str">
        <f>VLOOKUP($A46,sort!$C$8:$AI$73,14,FALSE)</f>
        <v>x</v>
      </c>
      <c r="N46" s="1" t="str">
        <f>VLOOKUP($A46,sort!$C$8:$AI$73,15,FALSE)</f>
        <v>x</v>
      </c>
      <c r="O46" s="1" t="str">
        <f>VLOOKUP($A46,sort!$C$8:$AI$73,16,FALSE)</f>
        <v>x</v>
      </c>
      <c r="P46" s="1" t="str">
        <f>VLOOKUP($A46,sort!$C$8:$AI$73,17,FALSE)</f>
        <v>x</v>
      </c>
      <c r="Q46" s="1" t="str">
        <f>VLOOKUP($A46,sort!$C$8:$AI$73,18,FALSE)</f>
        <v>x</v>
      </c>
      <c r="R46" s="1" t="str">
        <f>VLOOKUP($A46,sort!$C$8:$AI$73,19,FALSE)</f>
        <v>x</v>
      </c>
      <c r="S46" s="1" t="str">
        <f>VLOOKUP($A46,sort!$C$8:$AI$73,20,FALSE)</f>
        <v>x</v>
      </c>
      <c r="T46" s="1" t="str">
        <f>VLOOKUP($A46,sort!$C$8:$AI$73,21,FALSE)</f>
        <v>x</v>
      </c>
      <c r="U46" s="1" t="str">
        <f>VLOOKUP($A46,sort!$C$8:$AI$73,22,FALSE)</f>
        <v>x</v>
      </c>
      <c r="V46" s="1" t="str">
        <f>VLOOKUP($A46,sort!$C$8:$AI$73,23,FALSE)</f>
        <v>x</v>
      </c>
      <c r="W46" s="1" t="str">
        <f>VLOOKUP($A46,sort!$C$8:$AI$73,24,FALSE)</f>
        <v>x</v>
      </c>
      <c r="X46" s="99">
        <f t="shared" si="3"/>
        <v>0</v>
      </c>
      <c r="Y46" s="2"/>
      <c r="Z46" s="94">
        <f>VLOOKUP($A46,sort!$C$8:$AI$73,33,FALSE)</f>
        <v>4.8999999999999997E-6</v>
      </c>
      <c r="AA46" s="87">
        <f>'preračuni STB'!V312</f>
        <v>0</v>
      </c>
    </row>
    <row r="47" spans="1:27" ht="17.25" hidden="1" customHeight="1">
      <c r="A47" s="97">
        <v>40</v>
      </c>
      <c r="B47" s="100">
        <f>VLOOKUP($A47,sort!$C$8:$AI$73,3,FALSE)</f>
        <v>16</v>
      </c>
      <c r="C47" s="91">
        <f>VLOOKUP($A47,sort!$C$8:$AI$73,4,FALSE)</f>
        <v>0</v>
      </c>
      <c r="D47" s="85">
        <f>VLOOKUP($A47,sort!$C$8:$AI$73,5,FALSE)</f>
        <v>0</v>
      </c>
      <c r="E47" s="88">
        <f>VLOOKUP($A47,sort!$C$8:$AI$73,6,FALSE)</f>
        <v>10.8</v>
      </c>
      <c r="F47" s="1" t="str">
        <f>VLOOKUP($A47,sort!$C$8:$AI$73,7,FALSE)</f>
        <v>x</v>
      </c>
      <c r="G47" s="1" t="str">
        <f>VLOOKUP($A47,sort!$C$8:$AI$73,8,FALSE)</f>
        <v>x</v>
      </c>
      <c r="H47" s="1" t="str">
        <f>VLOOKUP($A47,sort!$C$8:$AI$73,9,FALSE)</f>
        <v>x</v>
      </c>
      <c r="I47" s="1" t="str">
        <f>VLOOKUP($A47,sort!$C$8:$AI$73,10,FALSE)</f>
        <v>x</v>
      </c>
      <c r="J47" s="1" t="str">
        <f>VLOOKUP($A47,sort!$C$8:$AI$73,11,FALSE)</f>
        <v>x</v>
      </c>
      <c r="K47" s="1" t="str">
        <f>VLOOKUP($A47,sort!$C$8:$AI$73,12,FALSE)</f>
        <v>x</v>
      </c>
      <c r="L47" s="1" t="str">
        <f>VLOOKUP($A47,sort!$C$8:$AI$73,13,FALSE)</f>
        <v>x</v>
      </c>
      <c r="M47" s="1" t="str">
        <f>VLOOKUP($A47,sort!$C$8:$AI$73,14,FALSE)</f>
        <v>x</v>
      </c>
      <c r="N47" s="1" t="str">
        <f>VLOOKUP($A47,sort!$C$8:$AI$73,15,FALSE)</f>
        <v>x</v>
      </c>
      <c r="O47" s="1" t="str">
        <f>VLOOKUP($A47,sort!$C$8:$AI$73,16,FALSE)</f>
        <v>x</v>
      </c>
      <c r="P47" s="1" t="str">
        <f>VLOOKUP($A47,sort!$C$8:$AI$73,17,FALSE)</f>
        <v>x</v>
      </c>
      <c r="Q47" s="1" t="str">
        <f>VLOOKUP($A47,sort!$C$8:$AI$73,18,FALSE)</f>
        <v>x</v>
      </c>
      <c r="R47" s="1" t="str">
        <f>VLOOKUP($A47,sort!$C$8:$AI$73,19,FALSE)</f>
        <v>x</v>
      </c>
      <c r="S47" s="1" t="str">
        <f>VLOOKUP($A47,sort!$C$8:$AI$73,20,FALSE)</f>
        <v>x</v>
      </c>
      <c r="T47" s="1" t="str">
        <f>VLOOKUP($A47,sort!$C$8:$AI$73,21,FALSE)</f>
        <v>x</v>
      </c>
      <c r="U47" s="1" t="str">
        <f>VLOOKUP($A47,sort!$C$8:$AI$73,22,FALSE)</f>
        <v>x</v>
      </c>
      <c r="V47" s="1" t="str">
        <f>VLOOKUP($A47,sort!$C$8:$AI$73,23,FALSE)</f>
        <v>x</v>
      </c>
      <c r="W47" s="1" t="str">
        <f>VLOOKUP($A47,sort!$C$8:$AI$73,24,FALSE)</f>
        <v>x</v>
      </c>
      <c r="X47" s="99">
        <f t="shared" si="3"/>
        <v>0</v>
      </c>
      <c r="Y47" s="2"/>
      <c r="Z47" s="94">
        <f>VLOOKUP($A47,sort!$C$8:$AI$73,33,FALSE)</f>
        <v>4.7999999999999998E-6</v>
      </c>
      <c r="AA47" s="87">
        <f>'preračuni STB'!V320</f>
        <v>0</v>
      </c>
    </row>
    <row r="48" spans="1:27" ht="16.5" hidden="1" customHeight="1">
      <c r="A48" s="97">
        <v>41</v>
      </c>
      <c r="B48" s="100">
        <f>VLOOKUP($A48,sort!$C$8:$AI$73,3,FALSE)</f>
        <v>16</v>
      </c>
      <c r="C48" s="91">
        <f>VLOOKUP($A48,sort!$C$8:$AI$73,4,FALSE)</f>
        <v>0</v>
      </c>
      <c r="D48" s="85">
        <f>VLOOKUP($A48,sort!$C$8:$AI$73,5,FALSE)</f>
        <v>0</v>
      </c>
      <c r="E48" s="88">
        <f>VLOOKUP($A48,sort!$C$8:$AI$73,6,FALSE)</f>
        <v>10.8</v>
      </c>
      <c r="F48" s="1" t="str">
        <f>VLOOKUP($A48,sort!$C$8:$AI$73,7,FALSE)</f>
        <v>x</v>
      </c>
      <c r="G48" s="1" t="str">
        <f>VLOOKUP($A48,sort!$C$8:$AI$73,8,FALSE)</f>
        <v>x</v>
      </c>
      <c r="H48" s="1" t="str">
        <f>VLOOKUP($A48,sort!$C$8:$AI$73,9,FALSE)</f>
        <v>x</v>
      </c>
      <c r="I48" s="1" t="str">
        <f>VLOOKUP($A48,sort!$C$8:$AI$73,10,FALSE)</f>
        <v>x</v>
      </c>
      <c r="J48" s="1" t="str">
        <f>VLOOKUP($A48,sort!$C$8:$AI$73,11,FALSE)</f>
        <v>x</v>
      </c>
      <c r="K48" s="1" t="str">
        <f>VLOOKUP($A48,sort!$C$8:$AI$73,12,FALSE)</f>
        <v>x</v>
      </c>
      <c r="L48" s="1" t="str">
        <f>VLOOKUP($A48,sort!$C$8:$AI$73,13,FALSE)</f>
        <v>x</v>
      </c>
      <c r="M48" s="1" t="str">
        <f>VLOOKUP($A48,sort!$C$8:$AI$73,14,FALSE)</f>
        <v>x</v>
      </c>
      <c r="N48" s="1" t="str">
        <f>VLOOKUP($A48,sort!$C$8:$AI$73,15,FALSE)</f>
        <v>x</v>
      </c>
      <c r="O48" s="1" t="str">
        <f>VLOOKUP($A48,sort!$C$8:$AI$73,16,FALSE)</f>
        <v>x</v>
      </c>
      <c r="P48" s="1" t="str">
        <f>VLOOKUP($A48,sort!$C$8:$AI$73,17,FALSE)</f>
        <v>x</v>
      </c>
      <c r="Q48" s="1" t="str">
        <f>VLOOKUP($A48,sort!$C$8:$AI$73,18,FALSE)</f>
        <v>x</v>
      </c>
      <c r="R48" s="1" t="str">
        <f>VLOOKUP($A48,sort!$C$8:$AI$73,19,FALSE)</f>
        <v>x</v>
      </c>
      <c r="S48" s="1" t="str">
        <f>VLOOKUP($A48,sort!$C$8:$AI$73,20,FALSE)</f>
        <v>x</v>
      </c>
      <c r="T48" s="1" t="str">
        <f>VLOOKUP($A48,sort!$C$8:$AI$73,21,FALSE)</f>
        <v>x</v>
      </c>
      <c r="U48" s="1" t="str">
        <f>VLOOKUP($A48,sort!$C$8:$AI$73,22,FALSE)</f>
        <v>x</v>
      </c>
      <c r="V48" s="1" t="str">
        <f>VLOOKUP($A48,sort!$C$8:$AI$73,23,FALSE)</f>
        <v>x</v>
      </c>
      <c r="W48" s="1" t="str">
        <f>VLOOKUP($A48,sort!$C$8:$AI$73,24,FALSE)</f>
        <v>x</v>
      </c>
      <c r="X48" s="99">
        <f t="shared" si="3"/>
        <v>0</v>
      </c>
      <c r="Y48" s="2"/>
      <c r="Z48" s="94">
        <f>VLOOKUP($A48,sort!$C$8:$AI$73,33,FALSE)</f>
        <v>4.6999999999999999E-6</v>
      </c>
      <c r="AA48" s="87">
        <f>'preračuni STB'!V328</f>
        <v>0</v>
      </c>
    </row>
    <row r="49" spans="1:27" ht="17.25" hidden="1" customHeight="1">
      <c r="A49" s="97">
        <v>42</v>
      </c>
      <c r="B49" s="100">
        <f>VLOOKUP($A49,sort!$C$8:$AI$73,3,FALSE)</f>
        <v>16</v>
      </c>
      <c r="C49" s="91">
        <f>VLOOKUP($A49,sort!$C$8:$AI$73,4,FALSE)</f>
        <v>0</v>
      </c>
      <c r="D49" s="85">
        <f>VLOOKUP($A49,sort!$C$8:$AI$73,5,FALSE)</f>
        <v>0</v>
      </c>
      <c r="E49" s="88">
        <f>VLOOKUP($A49,sort!$C$8:$AI$73,6,FALSE)</f>
        <v>10.8</v>
      </c>
      <c r="F49" s="1" t="str">
        <f>VLOOKUP($A49,sort!$C$8:$AI$73,7,FALSE)</f>
        <v>x</v>
      </c>
      <c r="G49" s="1" t="str">
        <f>VLOOKUP($A49,sort!$C$8:$AI$73,8,FALSE)</f>
        <v>x</v>
      </c>
      <c r="H49" s="1" t="str">
        <f>VLOOKUP($A49,sort!$C$8:$AI$73,9,FALSE)</f>
        <v>x</v>
      </c>
      <c r="I49" s="1" t="str">
        <f>VLOOKUP($A49,sort!$C$8:$AI$73,10,FALSE)</f>
        <v>x</v>
      </c>
      <c r="J49" s="1" t="str">
        <f>VLOOKUP($A49,sort!$C$8:$AI$73,11,FALSE)</f>
        <v>x</v>
      </c>
      <c r="K49" s="1" t="str">
        <f>VLOOKUP($A49,sort!$C$8:$AI$73,12,FALSE)</f>
        <v>x</v>
      </c>
      <c r="L49" s="1" t="str">
        <f>VLOOKUP($A49,sort!$C$8:$AI$73,13,FALSE)</f>
        <v>x</v>
      </c>
      <c r="M49" s="1" t="str">
        <f>VLOOKUP($A49,sort!$C$8:$AI$73,14,FALSE)</f>
        <v>x</v>
      </c>
      <c r="N49" s="1" t="str">
        <f>VLOOKUP($A49,sort!$C$8:$AI$73,15,FALSE)</f>
        <v>x</v>
      </c>
      <c r="O49" s="1" t="str">
        <f>VLOOKUP($A49,sort!$C$8:$AI$73,16,FALSE)</f>
        <v>x</v>
      </c>
      <c r="P49" s="1" t="str">
        <f>VLOOKUP($A49,sort!$C$8:$AI$73,17,FALSE)</f>
        <v>x</v>
      </c>
      <c r="Q49" s="1" t="str">
        <f>VLOOKUP($A49,sort!$C$8:$AI$73,18,FALSE)</f>
        <v>x</v>
      </c>
      <c r="R49" s="1" t="str">
        <f>VLOOKUP($A49,sort!$C$8:$AI$73,19,FALSE)</f>
        <v>x</v>
      </c>
      <c r="S49" s="1" t="str">
        <f>VLOOKUP($A49,sort!$C$8:$AI$73,20,FALSE)</f>
        <v>x</v>
      </c>
      <c r="T49" s="1" t="str">
        <f>VLOOKUP($A49,sort!$C$8:$AI$73,21,FALSE)</f>
        <v>x</v>
      </c>
      <c r="U49" s="1" t="str">
        <f>VLOOKUP($A49,sort!$C$8:$AI$73,22,FALSE)</f>
        <v>x</v>
      </c>
      <c r="V49" s="1" t="str">
        <f>VLOOKUP($A49,sort!$C$8:$AI$73,23,FALSE)</f>
        <v>x</v>
      </c>
      <c r="W49" s="1" t="str">
        <f>VLOOKUP($A49,sort!$C$8:$AI$73,24,FALSE)</f>
        <v>x</v>
      </c>
      <c r="X49" s="99">
        <f t="shared" si="3"/>
        <v>0</v>
      </c>
      <c r="Y49" s="2"/>
      <c r="Z49" s="94">
        <f>VLOOKUP($A49,sort!$C$8:$AI$73,33,FALSE)</f>
        <v>4.6E-6</v>
      </c>
      <c r="AA49" s="87">
        <f>'preračuni STB'!V336</f>
        <v>0</v>
      </c>
    </row>
    <row r="50" spans="1:27" ht="17.25" hidden="1" customHeight="1">
      <c r="A50" s="97">
        <v>43</v>
      </c>
      <c r="B50" s="100">
        <f>VLOOKUP($A50,sort!$C$8:$AI$73,3,FALSE)</f>
        <v>16</v>
      </c>
      <c r="C50" s="91">
        <f>VLOOKUP($A50,sort!$C$8:$AI$73,4,FALSE)</f>
        <v>0</v>
      </c>
      <c r="D50" s="85">
        <f>VLOOKUP($A50,sort!$C$8:$AI$73,5,FALSE)</f>
        <v>0</v>
      </c>
      <c r="E50" s="88">
        <f>VLOOKUP($A50,sort!$C$8:$AI$73,6,FALSE)</f>
        <v>10.8</v>
      </c>
      <c r="F50" s="1" t="str">
        <f>VLOOKUP($A50,sort!$C$8:$AI$73,7,FALSE)</f>
        <v>x</v>
      </c>
      <c r="G50" s="1" t="str">
        <f>VLOOKUP($A50,sort!$C$8:$AI$73,8,FALSE)</f>
        <v>x</v>
      </c>
      <c r="H50" s="1" t="str">
        <f>VLOOKUP($A50,sort!$C$8:$AI$73,9,FALSE)</f>
        <v>x</v>
      </c>
      <c r="I50" s="1" t="str">
        <f>VLOOKUP($A50,sort!$C$8:$AI$73,10,FALSE)</f>
        <v>x</v>
      </c>
      <c r="J50" s="1" t="str">
        <f>VLOOKUP($A50,sort!$C$8:$AI$73,11,FALSE)</f>
        <v>x</v>
      </c>
      <c r="K50" s="1" t="str">
        <f>VLOOKUP($A50,sort!$C$8:$AI$73,12,FALSE)</f>
        <v>x</v>
      </c>
      <c r="L50" s="1" t="str">
        <f>VLOOKUP($A50,sort!$C$8:$AI$73,13,FALSE)</f>
        <v>x</v>
      </c>
      <c r="M50" s="1" t="str">
        <f>VLOOKUP($A50,sort!$C$8:$AI$73,14,FALSE)</f>
        <v>x</v>
      </c>
      <c r="N50" s="1" t="str">
        <f>VLOOKUP($A50,sort!$C$8:$AI$73,15,FALSE)</f>
        <v>x</v>
      </c>
      <c r="O50" s="1" t="str">
        <f>VLOOKUP($A50,sort!$C$8:$AI$73,16,FALSE)</f>
        <v>x</v>
      </c>
      <c r="P50" s="1" t="str">
        <f>VLOOKUP($A50,sort!$C$8:$AI$73,17,FALSE)</f>
        <v>x</v>
      </c>
      <c r="Q50" s="1" t="str">
        <f>VLOOKUP($A50,sort!$C$8:$AI$73,18,FALSE)</f>
        <v>x</v>
      </c>
      <c r="R50" s="1" t="str">
        <f>VLOOKUP($A50,sort!$C$8:$AI$73,19,FALSE)</f>
        <v>x</v>
      </c>
      <c r="S50" s="1" t="str">
        <f>VLOOKUP($A50,sort!$C$8:$AI$73,20,FALSE)</f>
        <v>x</v>
      </c>
      <c r="T50" s="1" t="str">
        <f>VLOOKUP($A50,sort!$C$8:$AI$73,21,FALSE)</f>
        <v>x</v>
      </c>
      <c r="U50" s="1" t="str">
        <f>VLOOKUP($A50,sort!$C$8:$AI$73,22,FALSE)</f>
        <v>x</v>
      </c>
      <c r="V50" s="1" t="str">
        <f>VLOOKUP($A50,sort!$C$8:$AI$73,23,FALSE)</f>
        <v>x</v>
      </c>
      <c r="W50" s="1" t="str">
        <f>VLOOKUP($A50,sort!$C$8:$AI$73,24,FALSE)</f>
        <v>x</v>
      </c>
      <c r="X50" s="99">
        <f t="shared" si="3"/>
        <v>0</v>
      </c>
      <c r="Y50" s="2"/>
      <c r="Z50" s="94">
        <f>VLOOKUP($A50,sort!$C$8:$AI$73,33,FALSE)</f>
        <v>4.5000000000000001E-6</v>
      </c>
      <c r="AA50" s="87">
        <f>'preračuni STB'!V344</f>
        <v>0</v>
      </c>
    </row>
    <row r="51" spans="1:27" ht="17.25" hidden="1" customHeight="1">
      <c r="A51" s="97">
        <v>44</v>
      </c>
      <c r="B51" s="100">
        <f>VLOOKUP($A51,sort!$C$8:$AI$73,3,FALSE)</f>
        <v>16</v>
      </c>
      <c r="C51" s="91">
        <f>VLOOKUP($A51,sort!$C$8:$AI$73,4,FALSE)</f>
        <v>0</v>
      </c>
      <c r="D51" s="85">
        <f>VLOOKUP($A51,sort!$C$8:$AI$73,5,FALSE)</f>
        <v>0</v>
      </c>
      <c r="E51" s="88">
        <f>VLOOKUP($A51,sort!$C$8:$AI$73,6,FALSE)</f>
        <v>10.8</v>
      </c>
      <c r="F51" s="1" t="str">
        <f>VLOOKUP($A51,sort!$C$8:$AI$73,7,FALSE)</f>
        <v>x</v>
      </c>
      <c r="G51" s="1" t="str">
        <f>VLOOKUP($A51,sort!$C$8:$AI$73,8,FALSE)</f>
        <v>x</v>
      </c>
      <c r="H51" s="1" t="str">
        <f>VLOOKUP($A51,sort!$C$8:$AI$73,9,FALSE)</f>
        <v>x</v>
      </c>
      <c r="I51" s="1" t="str">
        <f>VLOOKUP($A51,sort!$C$8:$AI$73,10,FALSE)</f>
        <v>x</v>
      </c>
      <c r="J51" s="1" t="str">
        <f>VLOOKUP($A51,sort!$C$8:$AI$73,11,FALSE)</f>
        <v>x</v>
      </c>
      <c r="K51" s="1" t="str">
        <f>VLOOKUP($A51,sort!$C$8:$AI$73,12,FALSE)</f>
        <v>x</v>
      </c>
      <c r="L51" s="1" t="str">
        <f>VLOOKUP($A51,sort!$C$8:$AI$73,13,FALSE)</f>
        <v>x</v>
      </c>
      <c r="M51" s="1" t="str">
        <f>VLOOKUP($A51,sort!$C$8:$AI$73,14,FALSE)</f>
        <v>x</v>
      </c>
      <c r="N51" s="1" t="str">
        <f>VLOOKUP($A51,sort!$C$8:$AI$73,15,FALSE)</f>
        <v>x</v>
      </c>
      <c r="O51" s="1" t="str">
        <f>VLOOKUP($A51,sort!$C$8:$AI$73,16,FALSE)</f>
        <v>x</v>
      </c>
      <c r="P51" s="1" t="str">
        <f>VLOOKUP($A51,sort!$C$8:$AI$73,17,FALSE)</f>
        <v>x</v>
      </c>
      <c r="Q51" s="1" t="str">
        <f>VLOOKUP($A51,sort!$C$8:$AI$73,18,FALSE)</f>
        <v>x</v>
      </c>
      <c r="R51" s="1" t="str">
        <f>VLOOKUP($A51,sort!$C$8:$AI$73,19,FALSE)</f>
        <v>x</v>
      </c>
      <c r="S51" s="1" t="str">
        <f>VLOOKUP($A51,sort!$C$8:$AI$73,20,FALSE)</f>
        <v>x</v>
      </c>
      <c r="T51" s="1" t="str">
        <f>VLOOKUP($A51,sort!$C$8:$AI$73,21,FALSE)</f>
        <v>x</v>
      </c>
      <c r="U51" s="1" t="str">
        <f>VLOOKUP($A51,sort!$C$8:$AI$73,22,FALSE)</f>
        <v>x</v>
      </c>
      <c r="V51" s="1" t="str">
        <f>VLOOKUP($A51,sort!$C$8:$AI$73,23,FALSE)</f>
        <v>x</v>
      </c>
      <c r="W51" s="1" t="str">
        <f>VLOOKUP($A51,sort!$C$8:$AI$73,24,FALSE)</f>
        <v>x</v>
      </c>
      <c r="X51" s="99">
        <f t="shared" si="3"/>
        <v>0</v>
      </c>
      <c r="Y51" s="2"/>
      <c r="Z51" s="94">
        <f>VLOOKUP($A51,sort!$C$8:$AI$73,33,FALSE)</f>
        <v>4.4000000000000002E-6</v>
      </c>
      <c r="AA51" s="87">
        <f>'preračuni STB'!V352</f>
        <v>0</v>
      </c>
    </row>
    <row r="52" spans="1:27" ht="17.25" hidden="1" customHeight="1">
      <c r="A52" s="97">
        <v>45</v>
      </c>
      <c r="B52" s="100">
        <f>VLOOKUP($A52,sort!$C$8:$AI$73,3,FALSE)</f>
        <v>16</v>
      </c>
      <c r="C52" s="91">
        <f>VLOOKUP($A52,sort!$C$8:$AI$73,4,FALSE)</f>
        <v>0</v>
      </c>
      <c r="D52" s="85">
        <f>VLOOKUP($A52,sort!$C$8:$AI$73,5,FALSE)</f>
        <v>0</v>
      </c>
      <c r="E52" s="88">
        <f>VLOOKUP($A52,sort!$C$8:$AI$73,6,FALSE)</f>
        <v>10.8</v>
      </c>
      <c r="F52" s="1" t="str">
        <f>VLOOKUP($A52,sort!$C$8:$AI$73,7,FALSE)</f>
        <v>x</v>
      </c>
      <c r="G52" s="1" t="str">
        <f>VLOOKUP($A52,sort!$C$8:$AI$73,8,FALSE)</f>
        <v>x</v>
      </c>
      <c r="H52" s="1" t="str">
        <f>VLOOKUP($A52,sort!$C$8:$AI$73,9,FALSE)</f>
        <v>x</v>
      </c>
      <c r="I52" s="1" t="str">
        <f>VLOOKUP($A52,sort!$C$8:$AI$73,10,FALSE)</f>
        <v>x</v>
      </c>
      <c r="J52" s="1" t="str">
        <f>VLOOKUP($A52,sort!$C$8:$AI$73,11,FALSE)</f>
        <v>x</v>
      </c>
      <c r="K52" s="1" t="str">
        <f>VLOOKUP($A52,sort!$C$8:$AI$73,12,FALSE)</f>
        <v>x</v>
      </c>
      <c r="L52" s="1" t="str">
        <f>VLOOKUP($A52,sort!$C$8:$AI$73,13,FALSE)</f>
        <v>x</v>
      </c>
      <c r="M52" s="1" t="str">
        <f>VLOOKUP($A52,sort!$C$8:$AI$73,14,FALSE)</f>
        <v>x</v>
      </c>
      <c r="N52" s="1" t="str">
        <f>VLOOKUP($A52,sort!$C$8:$AI$73,15,FALSE)</f>
        <v>x</v>
      </c>
      <c r="O52" s="1" t="str">
        <f>VLOOKUP($A52,sort!$C$8:$AI$73,16,FALSE)</f>
        <v>x</v>
      </c>
      <c r="P52" s="1" t="str">
        <f>VLOOKUP($A52,sort!$C$8:$AI$73,17,FALSE)</f>
        <v>x</v>
      </c>
      <c r="Q52" s="1" t="str">
        <f>VLOOKUP($A52,sort!$C$8:$AI$73,18,FALSE)</f>
        <v>x</v>
      </c>
      <c r="R52" s="1" t="str">
        <f>VLOOKUP($A52,sort!$C$8:$AI$73,19,FALSE)</f>
        <v>x</v>
      </c>
      <c r="S52" s="1" t="str">
        <f>VLOOKUP($A52,sort!$C$8:$AI$73,20,FALSE)</f>
        <v>x</v>
      </c>
      <c r="T52" s="1" t="str">
        <f>VLOOKUP($A52,sort!$C$8:$AI$73,21,FALSE)</f>
        <v>x</v>
      </c>
      <c r="U52" s="1" t="str">
        <f>VLOOKUP($A52,sort!$C$8:$AI$73,22,FALSE)</f>
        <v>x</v>
      </c>
      <c r="V52" s="1" t="str">
        <f>VLOOKUP($A52,sort!$C$8:$AI$73,23,FALSE)</f>
        <v>x</v>
      </c>
      <c r="W52" s="1" t="str">
        <f>VLOOKUP($A52,sort!$C$8:$AI$73,24,FALSE)</f>
        <v>x</v>
      </c>
      <c r="X52" s="99">
        <f t="shared" si="3"/>
        <v>0</v>
      </c>
      <c r="Y52" s="2"/>
      <c r="Z52" s="94">
        <f>VLOOKUP($A52,sort!$C$8:$AI$73,33,FALSE)</f>
        <v>4.2999999999999995E-6</v>
      </c>
      <c r="AA52" s="87">
        <f>'preračuni STB'!V360</f>
        <v>0</v>
      </c>
    </row>
    <row r="53" spans="1:27" ht="17.25" hidden="1" customHeight="1">
      <c r="A53" s="97">
        <v>46</v>
      </c>
      <c r="B53" s="100">
        <f>VLOOKUP($A53,sort!$C$8:$AI$73,3,FALSE)</f>
        <v>16</v>
      </c>
      <c r="C53" s="91">
        <f>VLOOKUP($A53,sort!$C$8:$AI$73,4,FALSE)</f>
        <v>0</v>
      </c>
      <c r="D53" s="85">
        <f>VLOOKUP($A53,sort!$C$8:$AI$73,5,FALSE)</f>
        <v>-1.3</v>
      </c>
      <c r="E53" s="88">
        <f>VLOOKUP($A53,sort!$C$8:$AI$73,6,FALSE)</f>
        <v>0</v>
      </c>
      <c r="F53" s="1" t="str">
        <f>VLOOKUP($A53,sort!$C$8:$AI$73,7,FALSE)</f>
        <v>x</v>
      </c>
      <c r="G53" s="1" t="str">
        <f>VLOOKUP($A53,sort!$C$8:$AI$73,8,FALSE)</f>
        <v>x</v>
      </c>
      <c r="H53" s="1" t="str">
        <f>VLOOKUP($A53,sort!$C$8:$AI$73,9,FALSE)</f>
        <v>x</v>
      </c>
      <c r="I53" s="1" t="str">
        <f>VLOOKUP($A53,sort!$C$8:$AI$73,10,FALSE)</f>
        <v>x</v>
      </c>
      <c r="J53" s="1" t="str">
        <f>VLOOKUP($A53,sort!$C$8:$AI$73,11,FALSE)</f>
        <v>x</v>
      </c>
      <c r="K53" s="1" t="str">
        <f>VLOOKUP($A53,sort!$C$8:$AI$73,12,FALSE)</f>
        <v>x</v>
      </c>
      <c r="L53" s="1" t="str">
        <f>VLOOKUP($A53,sort!$C$8:$AI$73,13,FALSE)</f>
        <v>x</v>
      </c>
      <c r="M53" s="1" t="str">
        <f>VLOOKUP($A53,sort!$C$8:$AI$73,14,FALSE)</f>
        <v>x</v>
      </c>
      <c r="N53" s="1" t="str">
        <f>VLOOKUP($A53,sort!$C$8:$AI$73,15,FALSE)</f>
        <v>x</v>
      </c>
      <c r="O53" s="1" t="str">
        <f>VLOOKUP($A53,sort!$C$8:$AI$73,16,FALSE)</f>
        <v>x</v>
      </c>
      <c r="P53" s="1" t="str">
        <f>VLOOKUP($A53,sort!$C$8:$AI$73,17,FALSE)</f>
        <v>x</v>
      </c>
      <c r="Q53" s="1" t="str">
        <f>VLOOKUP($A53,sort!$C$8:$AI$73,18,FALSE)</f>
        <v>x</v>
      </c>
      <c r="R53" s="1" t="str">
        <f>VLOOKUP($A53,sort!$C$8:$AI$73,19,FALSE)</f>
        <v>x</v>
      </c>
      <c r="S53" s="1" t="str">
        <f>VLOOKUP($A53,sort!$C$8:$AI$73,20,FALSE)</f>
        <v>x</v>
      </c>
      <c r="T53" s="1" t="str">
        <f>VLOOKUP($A53,sort!$C$8:$AI$73,21,FALSE)</f>
        <v>x</v>
      </c>
      <c r="U53" s="1" t="str">
        <f>VLOOKUP($A53,sort!$C$8:$AI$73,22,FALSE)</f>
        <v>x</v>
      </c>
      <c r="V53" s="1" t="str">
        <f>VLOOKUP($A53,sort!$C$8:$AI$73,23,FALSE)</f>
        <v>x</v>
      </c>
      <c r="W53" s="1" t="str">
        <f>VLOOKUP($A53,sort!$C$8:$AI$73,24,FALSE)</f>
        <v>x</v>
      </c>
      <c r="X53" s="99">
        <f t="shared" si="3"/>
        <v>0</v>
      </c>
      <c r="Y53" s="2"/>
      <c r="Z53" s="94">
        <f>VLOOKUP($A53,sort!$C$8:$AI$73,33,FALSE)</f>
        <v>4.1999999999999996E-6</v>
      </c>
      <c r="AA53" s="87">
        <f>'preračuni STB'!V368</f>
        <v>0</v>
      </c>
    </row>
    <row r="54" spans="1:27" ht="17.25" hidden="1" customHeight="1">
      <c r="A54" s="97">
        <v>47</v>
      </c>
      <c r="B54" s="100">
        <f>VLOOKUP($A54,sort!$C$8:$AI$73,3,FALSE)</f>
        <v>16</v>
      </c>
      <c r="C54" s="91">
        <f>VLOOKUP($A54,sort!$C$8:$AI$73,4,FALSE)</f>
        <v>0</v>
      </c>
      <c r="D54" s="85">
        <f>VLOOKUP($A54,sort!$C$8:$AI$73,5,FALSE)</f>
        <v>-1.3</v>
      </c>
      <c r="E54" s="88">
        <f>VLOOKUP($A54,sort!$C$8:$AI$73,6,FALSE)</f>
        <v>0</v>
      </c>
      <c r="F54" s="1" t="str">
        <f>VLOOKUP($A54,sort!$C$8:$AI$73,7,FALSE)</f>
        <v>x</v>
      </c>
      <c r="G54" s="1" t="str">
        <f>VLOOKUP($A54,sort!$C$8:$AI$73,8,FALSE)</f>
        <v>x</v>
      </c>
      <c r="H54" s="1" t="str">
        <f>VLOOKUP($A54,sort!$C$8:$AI$73,9,FALSE)</f>
        <v>x</v>
      </c>
      <c r="I54" s="1" t="str">
        <f>VLOOKUP($A54,sort!$C$8:$AI$73,10,FALSE)</f>
        <v>x</v>
      </c>
      <c r="J54" s="1" t="str">
        <f>VLOOKUP($A54,sort!$C$8:$AI$73,11,FALSE)</f>
        <v>x</v>
      </c>
      <c r="K54" s="1" t="str">
        <f>VLOOKUP($A54,sort!$C$8:$AI$73,12,FALSE)</f>
        <v>x</v>
      </c>
      <c r="L54" s="1" t="str">
        <f>VLOOKUP($A54,sort!$C$8:$AI$73,13,FALSE)</f>
        <v>x</v>
      </c>
      <c r="M54" s="1" t="str">
        <f>VLOOKUP($A54,sort!$C$8:$AI$73,14,FALSE)</f>
        <v>x</v>
      </c>
      <c r="N54" s="1" t="str">
        <f>VLOOKUP($A54,sort!$C$8:$AI$73,15,FALSE)</f>
        <v>x</v>
      </c>
      <c r="O54" s="1" t="str">
        <f>VLOOKUP($A54,sort!$C$8:$AI$73,16,FALSE)</f>
        <v>x</v>
      </c>
      <c r="P54" s="1" t="str">
        <f>VLOOKUP($A54,sort!$C$8:$AI$73,17,FALSE)</f>
        <v>x</v>
      </c>
      <c r="Q54" s="1" t="str">
        <f>VLOOKUP($A54,sort!$C$8:$AI$73,18,FALSE)</f>
        <v>x</v>
      </c>
      <c r="R54" s="1" t="str">
        <f>VLOOKUP($A54,sort!$C$8:$AI$73,19,FALSE)</f>
        <v>x</v>
      </c>
      <c r="S54" s="1" t="str">
        <f>VLOOKUP($A54,sort!$C$8:$AI$73,20,FALSE)</f>
        <v>x</v>
      </c>
      <c r="T54" s="1" t="str">
        <f>VLOOKUP($A54,sort!$C$8:$AI$73,21,FALSE)</f>
        <v>x</v>
      </c>
      <c r="U54" s="1" t="str">
        <f>VLOOKUP($A54,sort!$C$8:$AI$73,22,FALSE)</f>
        <v>x</v>
      </c>
      <c r="V54" s="1" t="str">
        <f>VLOOKUP($A54,sort!$C$8:$AI$73,23,FALSE)</f>
        <v>x</v>
      </c>
      <c r="W54" s="1" t="str">
        <f>VLOOKUP($A54,sort!$C$8:$AI$73,24,FALSE)</f>
        <v>x</v>
      </c>
      <c r="X54" s="99">
        <f t="shared" si="3"/>
        <v>0</v>
      </c>
      <c r="Y54" s="2"/>
      <c r="Z54" s="94">
        <f>VLOOKUP($A54,sort!$C$8:$AI$73,33,FALSE)</f>
        <v>4.0999999999999997E-6</v>
      </c>
      <c r="AA54" s="87">
        <f>'preračuni STB'!V376</f>
        <v>0</v>
      </c>
    </row>
    <row r="55" spans="1:27" ht="17.25" hidden="1" customHeight="1">
      <c r="A55" s="97">
        <v>48</v>
      </c>
      <c r="B55" s="100">
        <f>VLOOKUP($A55,sort!$C$8:$AI$73,3,FALSE)</f>
        <v>16</v>
      </c>
      <c r="C55" s="91">
        <f>VLOOKUP($A55,sort!$C$8:$AI$73,4,FALSE)</f>
        <v>0</v>
      </c>
      <c r="D55" s="85">
        <f>VLOOKUP($A55,sort!$C$8:$AI$73,5,FALSE)</f>
        <v>-1.3</v>
      </c>
      <c r="E55" s="88">
        <f>VLOOKUP($A55,sort!$C$8:$AI$73,6,FALSE)</f>
        <v>0</v>
      </c>
      <c r="F55" s="1" t="str">
        <f>VLOOKUP($A55,sort!$C$8:$AI$73,7,FALSE)</f>
        <v>x</v>
      </c>
      <c r="G55" s="1" t="str">
        <f>VLOOKUP($A55,sort!$C$8:$AI$73,8,FALSE)</f>
        <v>x</v>
      </c>
      <c r="H55" s="1" t="str">
        <f>VLOOKUP($A55,sort!$C$8:$AI$73,9,FALSE)</f>
        <v>x</v>
      </c>
      <c r="I55" s="1" t="str">
        <f>VLOOKUP($A55,sort!$C$8:$AI$73,10,FALSE)</f>
        <v>x</v>
      </c>
      <c r="J55" s="1" t="str">
        <f>VLOOKUP($A55,sort!$C$8:$AI$73,11,FALSE)</f>
        <v>x</v>
      </c>
      <c r="K55" s="1" t="str">
        <f>VLOOKUP($A55,sort!$C$8:$AI$73,12,FALSE)</f>
        <v>x</v>
      </c>
      <c r="L55" s="1" t="str">
        <f>VLOOKUP($A55,sort!$C$8:$AI$73,13,FALSE)</f>
        <v>x</v>
      </c>
      <c r="M55" s="1" t="str">
        <f>VLOOKUP($A55,sort!$C$8:$AI$73,14,FALSE)</f>
        <v>x</v>
      </c>
      <c r="N55" s="1" t="str">
        <f>VLOOKUP($A55,sort!$C$8:$AI$73,15,FALSE)</f>
        <v>x</v>
      </c>
      <c r="O55" s="1" t="str">
        <f>VLOOKUP($A55,sort!$C$8:$AI$73,16,FALSE)</f>
        <v>x</v>
      </c>
      <c r="P55" s="1" t="str">
        <f>VLOOKUP($A55,sort!$C$8:$AI$73,17,FALSE)</f>
        <v>x</v>
      </c>
      <c r="Q55" s="1" t="str">
        <f>VLOOKUP($A55,sort!$C$8:$AI$73,18,FALSE)</f>
        <v>x</v>
      </c>
      <c r="R55" s="1" t="str">
        <f>VLOOKUP($A55,sort!$C$8:$AI$73,19,FALSE)</f>
        <v>x</v>
      </c>
      <c r="S55" s="1" t="str">
        <f>VLOOKUP($A55,sort!$C$8:$AI$73,20,FALSE)</f>
        <v>x</v>
      </c>
      <c r="T55" s="1" t="str">
        <f>VLOOKUP($A55,sort!$C$8:$AI$73,21,FALSE)</f>
        <v>x</v>
      </c>
      <c r="U55" s="1" t="str">
        <f>VLOOKUP($A55,sort!$C$8:$AI$73,22,FALSE)</f>
        <v>x</v>
      </c>
      <c r="V55" s="1" t="str">
        <f>VLOOKUP($A55,sort!$C$8:$AI$73,23,FALSE)</f>
        <v>x</v>
      </c>
      <c r="W55" s="1" t="str">
        <f>VLOOKUP($A55,sort!$C$8:$AI$73,24,FALSE)</f>
        <v>x</v>
      </c>
      <c r="X55" s="99">
        <f t="shared" si="3"/>
        <v>0</v>
      </c>
      <c r="Y55" s="2"/>
      <c r="Z55" s="94">
        <f>VLOOKUP($A55,sort!$C$8:$AI$73,33,FALSE)</f>
        <v>3.9999999999999998E-6</v>
      </c>
      <c r="AA55" s="87">
        <f>'preračuni STB'!V384</f>
        <v>0</v>
      </c>
    </row>
    <row r="56" spans="1:27" ht="17.25" hidden="1" customHeight="1">
      <c r="A56" s="97">
        <v>49</v>
      </c>
      <c r="B56" s="100">
        <f>VLOOKUP($A56,sort!$C$8:$AI$73,3,FALSE)</f>
        <v>16</v>
      </c>
      <c r="C56" s="91">
        <f>VLOOKUP($A56,sort!$C$8:$AI$73,4,FALSE)</f>
        <v>0</v>
      </c>
      <c r="D56" s="85">
        <f>VLOOKUP($A56,sort!$C$8:$AI$73,5,FALSE)</f>
        <v>-1.3</v>
      </c>
      <c r="E56" s="88">
        <f>VLOOKUP($A56,sort!$C$8:$AI$73,6,FALSE)</f>
        <v>0</v>
      </c>
      <c r="F56" s="1" t="str">
        <f>VLOOKUP($A56,sort!$C$8:$AI$73,7,FALSE)</f>
        <v>x</v>
      </c>
      <c r="G56" s="1" t="str">
        <f>VLOOKUP($A56,sort!$C$8:$AI$73,8,FALSE)</f>
        <v>x</v>
      </c>
      <c r="H56" s="1" t="str">
        <f>VLOOKUP($A56,sort!$C$8:$AI$73,9,FALSE)</f>
        <v>x</v>
      </c>
      <c r="I56" s="1" t="str">
        <f>VLOOKUP($A56,sort!$C$8:$AI$73,10,FALSE)</f>
        <v>x</v>
      </c>
      <c r="J56" s="1" t="str">
        <f>VLOOKUP($A56,sort!$C$8:$AI$73,11,FALSE)</f>
        <v>x</v>
      </c>
      <c r="K56" s="1" t="str">
        <f>VLOOKUP($A56,sort!$C$8:$AI$73,12,FALSE)</f>
        <v>x</v>
      </c>
      <c r="L56" s="1" t="str">
        <f>VLOOKUP($A56,sort!$C$8:$AI$73,13,FALSE)</f>
        <v>x</v>
      </c>
      <c r="M56" s="1" t="str">
        <f>VLOOKUP($A56,sort!$C$8:$AI$73,14,FALSE)</f>
        <v>x</v>
      </c>
      <c r="N56" s="1" t="str">
        <f>VLOOKUP($A56,sort!$C$8:$AI$73,15,FALSE)</f>
        <v>x</v>
      </c>
      <c r="O56" s="1" t="str">
        <f>VLOOKUP($A56,sort!$C$8:$AI$73,16,FALSE)</f>
        <v>x</v>
      </c>
      <c r="P56" s="1" t="str">
        <f>VLOOKUP($A56,sort!$C$8:$AI$73,17,FALSE)</f>
        <v>x</v>
      </c>
      <c r="Q56" s="1" t="str">
        <f>VLOOKUP($A56,sort!$C$8:$AI$73,18,FALSE)</f>
        <v>x</v>
      </c>
      <c r="R56" s="1" t="str">
        <f>VLOOKUP($A56,sort!$C$8:$AI$73,19,FALSE)</f>
        <v>x</v>
      </c>
      <c r="S56" s="1" t="str">
        <f>VLOOKUP($A56,sort!$C$8:$AI$73,20,FALSE)</f>
        <v>x</v>
      </c>
      <c r="T56" s="1" t="str">
        <f>VLOOKUP($A56,sort!$C$8:$AI$73,21,FALSE)</f>
        <v>x</v>
      </c>
      <c r="U56" s="1" t="str">
        <f>VLOOKUP($A56,sort!$C$8:$AI$73,22,FALSE)</f>
        <v>x</v>
      </c>
      <c r="V56" s="1" t="str">
        <f>VLOOKUP($A56,sort!$C$8:$AI$73,23,FALSE)</f>
        <v>x</v>
      </c>
      <c r="W56" s="1" t="str">
        <f>VLOOKUP($A56,sort!$C$8:$AI$73,24,FALSE)</f>
        <v>x</v>
      </c>
      <c r="X56" s="99">
        <f t="shared" si="3"/>
        <v>0</v>
      </c>
      <c r="Y56" s="2"/>
      <c r="Z56" s="94">
        <f>VLOOKUP($A56,sort!$C$8:$AI$73,33,FALSE)</f>
        <v>3.8999999999999999E-6</v>
      </c>
      <c r="AA56" s="87">
        <f>'preračuni STB'!V392</f>
        <v>0</v>
      </c>
    </row>
    <row r="57" spans="1:27" ht="17.25" hidden="1" customHeight="1">
      <c r="A57" s="97">
        <v>50</v>
      </c>
      <c r="B57" s="100">
        <f>VLOOKUP($A57,sort!$C$8:$AI$73,3,FALSE)</f>
        <v>16</v>
      </c>
      <c r="C57" s="91">
        <f>VLOOKUP($A57,sort!$C$8:$AI$73,4,FALSE)</f>
        <v>0</v>
      </c>
      <c r="D57" s="85">
        <f>VLOOKUP($A57,sort!$C$8:$AI$73,5,FALSE)</f>
        <v>-1.3</v>
      </c>
      <c r="E57" s="88">
        <f>VLOOKUP($A57,sort!$C$8:$AI$73,6,FALSE)</f>
        <v>0</v>
      </c>
      <c r="F57" s="1" t="str">
        <f>VLOOKUP($A57,sort!$C$8:$AI$73,7,FALSE)</f>
        <v>x</v>
      </c>
      <c r="G57" s="1" t="str">
        <f>VLOOKUP($A57,sort!$C$8:$AI$73,8,FALSE)</f>
        <v>x</v>
      </c>
      <c r="H57" s="1" t="str">
        <f>VLOOKUP($A57,sort!$C$8:$AI$73,9,FALSE)</f>
        <v>x</v>
      </c>
      <c r="I57" s="1" t="str">
        <f>VLOOKUP($A57,sort!$C$8:$AI$73,10,FALSE)</f>
        <v>x</v>
      </c>
      <c r="J57" s="1" t="str">
        <f>VLOOKUP($A57,sort!$C$8:$AI$73,11,FALSE)</f>
        <v>x</v>
      </c>
      <c r="K57" s="1" t="str">
        <f>VLOOKUP($A57,sort!$C$8:$AI$73,12,FALSE)</f>
        <v>x</v>
      </c>
      <c r="L57" s="1" t="str">
        <f>VLOOKUP($A57,sort!$C$8:$AI$73,13,FALSE)</f>
        <v>x</v>
      </c>
      <c r="M57" s="1" t="str">
        <f>VLOOKUP($A57,sort!$C$8:$AI$73,14,FALSE)</f>
        <v>x</v>
      </c>
      <c r="N57" s="1" t="str">
        <f>VLOOKUP($A57,sort!$C$8:$AI$73,15,FALSE)</f>
        <v>x</v>
      </c>
      <c r="O57" s="1" t="str">
        <f>VLOOKUP($A57,sort!$C$8:$AI$73,16,FALSE)</f>
        <v>x</v>
      </c>
      <c r="P57" s="1" t="str">
        <f>VLOOKUP($A57,sort!$C$8:$AI$73,17,FALSE)</f>
        <v>x</v>
      </c>
      <c r="Q57" s="1" t="str">
        <f>VLOOKUP($A57,sort!$C$8:$AI$73,18,FALSE)</f>
        <v>x</v>
      </c>
      <c r="R57" s="1" t="str">
        <f>VLOOKUP($A57,sort!$C$8:$AI$73,19,FALSE)</f>
        <v>x</v>
      </c>
      <c r="S57" s="1" t="str">
        <f>VLOOKUP($A57,sort!$C$8:$AI$73,20,FALSE)</f>
        <v>x</v>
      </c>
      <c r="T57" s="1" t="str">
        <f>VLOOKUP($A57,sort!$C$8:$AI$73,21,FALSE)</f>
        <v>x</v>
      </c>
      <c r="U57" s="1" t="str">
        <f>VLOOKUP($A57,sort!$C$8:$AI$73,22,FALSE)</f>
        <v>x</v>
      </c>
      <c r="V57" s="1" t="str">
        <f>VLOOKUP($A57,sort!$C$8:$AI$73,23,FALSE)</f>
        <v>x</v>
      </c>
      <c r="W57" s="1" t="str">
        <f>VLOOKUP($A57,sort!$C$8:$AI$73,24,FALSE)</f>
        <v>x</v>
      </c>
      <c r="X57" s="99">
        <f t="shared" si="3"/>
        <v>0</v>
      </c>
      <c r="Y57" s="2"/>
      <c r="Z57" s="94">
        <f>VLOOKUP($A57,sort!$C$8:$AI$73,33,FALSE)</f>
        <v>3.8E-6</v>
      </c>
      <c r="AA57" s="87">
        <f>'preračuni STB'!V400</f>
        <v>0</v>
      </c>
    </row>
    <row r="58" spans="1:27" ht="17.25" hidden="1" customHeight="1">
      <c r="A58" s="97">
        <v>51</v>
      </c>
      <c r="B58" s="100">
        <f>VLOOKUP($A58,sort!$C$8:$AI$73,3,FALSE)</f>
        <v>16</v>
      </c>
      <c r="C58" s="91">
        <f>VLOOKUP($A58,sort!$C$8:$AI$73,4,FALSE)</f>
        <v>0</v>
      </c>
      <c r="D58" s="85">
        <f>VLOOKUP($A58,sort!$C$8:$AI$73,5,FALSE)</f>
        <v>-1.3</v>
      </c>
      <c r="E58" s="88">
        <f>VLOOKUP($A58,sort!$C$8:$AI$73,6,FALSE)</f>
        <v>0</v>
      </c>
      <c r="F58" s="1" t="str">
        <f>VLOOKUP($A58,sort!$C$8:$AI$73,7,FALSE)</f>
        <v>x</v>
      </c>
      <c r="G58" s="1" t="str">
        <f>VLOOKUP($A58,sort!$C$8:$AI$73,8,FALSE)</f>
        <v>x</v>
      </c>
      <c r="H58" s="1" t="str">
        <f>VLOOKUP($A58,sort!$C$8:$AI$73,9,FALSE)</f>
        <v>x</v>
      </c>
      <c r="I58" s="1" t="str">
        <f>VLOOKUP($A58,sort!$C$8:$AI$73,10,FALSE)</f>
        <v>x</v>
      </c>
      <c r="J58" s="1" t="str">
        <f>VLOOKUP($A58,sort!$C$8:$AI$73,11,FALSE)</f>
        <v>x</v>
      </c>
      <c r="K58" s="1" t="str">
        <f>VLOOKUP($A58,sort!$C$8:$AI$73,12,FALSE)</f>
        <v>x</v>
      </c>
      <c r="L58" s="1" t="str">
        <f>VLOOKUP($A58,sort!$C$8:$AI$73,13,FALSE)</f>
        <v>x</v>
      </c>
      <c r="M58" s="1" t="str">
        <f>VLOOKUP($A58,sort!$C$8:$AI$73,14,FALSE)</f>
        <v>x</v>
      </c>
      <c r="N58" s="1" t="str">
        <f>VLOOKUP($A58,sort!$C$8:$AI$73,15,FALSE)</f>
        <v>x</v>
      </c>
      <c r="O58" s="1" t="str">
        <f>VLOOKUP($A58,sort!$C$8:$AI$73,16,FALSE)</f>
        <v>x</v>
      </c>
      <c r="P58" s="1" t="str">
        <f>VLOOKUP($A58,sort!$C$8:$AI$73,17,FALSE)</f>
        <v>x</v>
      </c>
      <c r="Q58" s="1" t="str">
        <f>VLOOKUP($A58,sort!$C$8:$AI$73,18,FALSE)</f>
        <v>x</v>
      </c>
      <c r="R58" s="1" t="str">
        <f>VLOOKUP($A58,sort!$C$8:$AI$73,19,FALSE)</f>
        <v>x</v>
      </c>
      <c r="S58" s="1" t="str">
        <f>VLOOKUP($A58,sort!$C$8:$AI$73,20,FALSE)</f>
        <v>x</v>
      </c>
      <c r="T58" s="1" t="str">
        <f>VLOOKUP($A58,sort!$C$8:$AI$73,21,FALSE)</f>
        <v>x</v>
      </c>
      <c r="U58" s="1" t="str">
        <f>VLOOKUP($A58,sort!$C$8:$AI$73,22,FALSE)</f>
        <v>x</v>
      </c>
      <c r="V58" s="1" t="str">
        <f>VLOOKUP($A58,sort!$C$8:$AI$73,23,FALSE)</f>
        <v>x</v>
      </c>
      <c r="W58" s="1" t="str">
        <f>VLOOKUP($A58,sort!$C$8:$AI$73,24,FALSE)</f>
        <v>x</v>
      </c>
      <c r="X58" s="99">
        <f t="shared" si="3"/>
        <v>0</v>
      </c>
      <c r="Y58" s="2"/>
      <c r="Z58" s="94">
        <f>VLOOKUP($A58,sort!$C$8:$AI$73,33,FALSE)</f>
        <v>3.6999999999999997E-6</v>
      </c>
      <c r="AA58" s="87">
        <f>'preračuni STB'!V408</f>
        <v>0</v>
      </c>
    </row>
    <row r="59" spans="1:27" ht="17.25" hidden="1" customHeight="1">
      <c r="A59" s="97">
        <v>52</v>
      </c>
      <c r="B59" s="100">
        <f>VLOOKUP($A59,sort!$C$8:$AI$73,3,FALSE)</f>
        <v>16</v>
      </c>
      <c r="C59" s="91">
        <f>VLOOKUP($A59,sort!$C$8:$AI$73,4,FALSE)</f>
        <v>0</v>
      </c>
      <c r="D59" s="85">
        <f>VLOOKUP($A59,sort!$C$8:$AI$73,5,FALSE)</f>
        <v>-1.3</v>
      </c>
      <c r="E59" s="88">
        <f>VLOOKUP($A59,sort!$C$8:$AI$73,6,FALSE)</f>
        <v>0</v>
      </c>
      <c r="F59" s="1" t="str">
        <f>VLOOKUP($A59,sort!$C$8:$AI$73,7,FALSE)</f>
        <v>x</v>
      </c>
      <c r="G59" s="1" t="str">
        <f>VLOOKUP($A59,sort!$C$8:$AI$73,8,FALSE)</f>
        <v>x</v>
      </c>
      <c r="H59" s="1" t="str">
        <f>VLOOKUP($A59,sort!$C$8:$AI$73,9,FALSE)</f>
        <v>x</v>
      </c>
      <c r="I59" s="1" t="str">
        <f>VLOOKUP($A59,sort!$C$8:$AI$73,10,FALSE)</f>
        <v>x</v>
      </c>
      <c r="J59" s="1" t="str">
        <f>VLOOKUP($A59,sort!$C$8:$AI$73,11,FALSE)</f>
        <v>x</v>
      </c>
      <c r="K59" s="1" t="str">
        <f>VLOOKUP($A59,sort!$C$8:$AI$73,12,FALSE)</f>
        <v>x</v>
      </c>
      <c r="L59" s="1" t="str">
        <f>VLOOKUP($A59,sort!$C$8:$AI$73,13,FALSE)</f>
        <v>x</v>
      </c>
      <c r="M59" s="1" t="str">
        <f>VLOOKUP($A59,sort!$C$8:$AI$73,14,FALSE)</f>
        <v>x</v>
      </c>
      <c r="N59" s="1" t="str">
        <f>VLOOKUP($A59,sort!$C$8:$AI$73,15,FALSE)</f>
        <v>x</v>
      </c>
      <c r="O59" s="1" t="str">
        <f>VLOOKUP($A59,sort!$C$8:$AI$73,16,FALSE)</f>
        <v>x</v>
      </c>
      <c r="P59" s="1" t="str">
        <f>VLOOKUP($A59,sort!$C$8:$AI$73,17,FALSE)</f>
        <v>x</v>
      </c>
      <c r="Q59" s="1" t="str">
        <f>VLOOKUP($A59,sort!$C$8:$AI$73,18,FALSE)</f>
        <v>x</v>
      </c>
      <c r="R59" s="1" t="str">
        <f>VLOOKUP($A59,sort!$C$8:$AI$73,19,FALSE)</f>
        <v>x</v>
      </c>
      <c r="S59" s="1" t="str">
        <f>VLOOKUP($A59,sort!$C$8:$AI$73,20,FALSE)</f>
        <v>x</v>
      </c>
      <c r="T59" s="1" t="str">
        <f>VLOOKUP($A59,sort!$C$8:$AI$73,21,FALSE)</f>
        <v>x</v>
      </c>
      <c r="U59" s="1" t="str">
        <f>VLOOKUP($A59,sort!$C$8:$AI$73,22,FALSE)</f>
        <v>x</v>
      </c>
      <c r="V59" s="1" t="str">
        <f>VLOOKUP($A59,sort!$C$8:$AI$73,23,FALSE)</f>
        <v>x</v>
      </c>
      <c r="W59" s="1" t="str">
        <f>VLOOKUP($A59,sort!$C$8:$AI$73,24,FALSE)</f>
        <v>x</v>
      </c>
      <c r="X59" s="99">
        <f t="shared" si="3"/>
        <v>0</v>
      </c>
      <c r="Y59" s="2"/>
      <c r="Z59" s="94">
        <f>VLOOKUP($A59,sort!$C$8:$AI$73,33,FALSE)</f>
        <v>3.5999999999999998E-6</v>
      </c>
      <c r="AA59" s="87">
        <f>'preračuni STB'!V416</f>
        <v>0</v>
      </c>
    </row>
    <row r="60" spans="1:27" ht="17.25" hidden="1" customHeight="1">
      <c r="A60" s="97">
        <v>53</v>
      </c>
      <c r="B60" s="100">
        <f>VLOOKUP($A60,sort!$C$8:$AI$73,3,FALSE)</f>
        <v>16</v>
      </c>
      <c r="C60" s="91">
        <f>VLOOKUP($A60,sort!$C$8:$AI$73,4,FALSE)</f>
        <v>0</v>
      </c>
      <c r="D60" s="85">
        <f>VLOOKUP($A60,sort!$C$8:$AI$73,5,FALSE)</f>
        <v>-1.3</v>
      </c>
      <c r="E60" s="88">
        <f>VLOOKUP($A60,sort!$C$8:$AI$73,6,FALSE)</f>
        <v>0</v>
      </c>
      <c r="F60" s="1" t="str">
        <f>VLOOKUP($A60,sort!$C$8:$AI$73,7,FALSE)</f>
        <v>x</v>
      </c>
      <c r="G60" s="1" t="str">
        <f>VLOOKUP($A60,sort!$C$8:$AI$73,8,FALSE)</f>
        <v>x</v>
      </c>
      <c r="H60" s="1" t="str">
        <f>VLOOKUP($A60,sort!$C$8:$AI$73,9,FALSE)</f>
        <v>x</v>
      </c>
      <c r="I60" s="1" t="str">
        <f>VLOOKUP($A60,sort!$C$8:$AI$73,10,FALSE)</f>
        <v>x</v>
      </c>
      <c r="J60" s="1" t="str">
        <f>VLOOKUP($A60,sort!$C$8:$AI$73,11,FALSE)</f>
        <v>x</v>
      </c>
      <c r="K60" s="1" t="str">
        <f>VLOOKUP($A60,sort!$C$8:$AI$73,12,FALSE)</f>
        <v>x</v>
      </c>
      <c r="L60" s="1" t="str">
        <f>VLOOKUP($A60,sort!$C$8:$AI$73,13,FALSE)</f>
        <v>x</v>
      </c>
      <c r="M60" s="1" t="str">
        <f>VLOOKUP($A60,sort!$C$8:$AI$73,14,FALSE)</f>
        <v>x</v>
      </c>
      <c r="N60" s="1" t="str">
        <f>VLOOKUP($A60,sort!$C$8:$AI$73,15,FALSE)</f>
        <v>x</v>
      </c>
      <c r="O60" s="1" t="str">
        <f>VLOOKUP($A60,sort!$C$8:$AI$73,16,FALSE)</f>
        <v>x</v>
      </c>
      <c r="P60" s="1" t="str">
        <f>VLOOKUP($A60,sort!$C$8:$AI$73,17,FALSE)</f>
        <v>x</v>
      </c>
      <c r="Q60" s="1" t="str">
        <f>VLOOKUP($A60,sort!$C$8:$AI$73,18,FALSE)</f>
        <v>x</v>
      </c>
      <c r="R60" s="1" t="str">
        <f>VLOOKUP($A60,sort!$C$8:$AI$73,19,FALSE)</f>
        <v>x</v>
      </c>
      <c r="S60" s="1" t="str">
        <f>VLOOKUP($A60,sort!$C$8:$AI$73,20,FALSE)</f>
        <v>x</v>
      </c>
      <c r="T60" s="1" t="str">
        <f>VLOOKUP($A60,sort!$C$8:$AI$73,21,FALSE)</f>
        <v>x</v>
      </c>
      <c r="U60" s="1" t="str">
        <f>VLOOKUP($A60,sort!$C$8:$AI$73,22,FALSE)</f>
        <v>x</v>
      </c>
      <c r="V60" s="1" t="str">
        <f>VLOOKUP($A60,sort!$C$8:$AI$73,23,FALSE)</f>
        <v>x</v>
      </c>
      <c r="W60" s="1" t="str">
        <f>VLOOKUP($A60,sort!$C$8:$AI$73,24,FALSE)</f>
        <v>x</v>
      </c>
      <c r="X60" s="99">
        <f t="shared" si="3"/>
        <v>0</v>
      </c>
      <c r="Y60" s="2"/>
      <c r="Z60" s="94">
        <f>VLOOKUP($A60,sort!$C$8:$AI$73,33,FALSE)</f>
        <v>3.4999999999999999E-6</v>
      </c>
      <c r="AA60" s="87">
        <f>'preračuni STB'!V424</f>
        <v>0</v>
      </c>
    </row>
    <row r="61" spans="1:27" ht="17.25" hidden="1" customHeight="1">
      <c r="A61" s="97">
        <v>54</v>
      </c>
      <c r="B61" s="100">
        <f>VLOOKUP($A61,sort!$C$8:$AI$73,3,FALSE)</f>
        <v>16</v>
      </c>
      <c r="C61" s="91">
        <f>VLOOKUP($A61,sort!$C$8:$AI$73,4,FALSE)</f>
        <v>0</v>
      </c>
      <c r="D61" s="85">
        <f>VLOOKUP($A61,sort!$C$8:$AI$73,5,FALSE)</f>
        <v>-1.3</v>
      </c>
      <c r="E61" s="88">
        <f>VLOOKUP($A61,sort!$C$8:$AI$73,6,FALSE)</f>
        <v>0</v>
      </c>
      <c r="F61" s="1" t="str">
        <f>VLOOKUP($A61,sort!$C$8:$AI$73,7,FALSE)</f>
        <v>x</v>
      </c>
      <c r="G61" s="1" t="str">
        <f>VLOOKUP($A61,sort!$C$8:$AI$73,8,FALSE)</f>
        <v>x</v>
      </c>
      <c r="H61" s="1" t="str">
        <f>VLOOKUP($A61,sort!$C$8:$AI$73,9,FALSE)</f>
        <v>x</v>
      </c>
      <c r="I61" s="1" t="str">
        <f>VLOOKUP($A61,sort!$C$8:$AI$73,10,FALSE)</f>
        <v>x</v>
      </c>
      <c r="J61" s="1" t="str">
        <f>VLOOKUP($A61,sort!$C$8:$AI$73,11,FALSE)</f>
        <v>x</v>
      </c>
      <c r="K61" s="1" t="str">
        <f>VLOOKUP($A61,sort!$C$8:$AI$73,12,FALSE)</f>
        <v>x</v>
      </c>
      <c r="L61" s="1" t="str">
        <f>VLOOKUP($A61,sort!$C$8:$AI$73,13,FALSE)</f>
        <v>x</v>
      </c>
      <c r="M61" s="1" t="str">
        <f>VLOOKUP($A61,sort!$C$8:$AI$73,14,FALSE)</f>
        <v>x</v>
      </c>
      <c r="N61" s="1" t="str">
        <f>VLOOKUP($A61,sort!$C$8:$AI$73,15,FALSE)</f>
        <v>x</v>
      </c>
      <c r="O61" s="1" t="str">
        <f>VLOOKUP($A61,sort!$C$8:$AI$73,16,FALSE)</f>
        <v>x</v>
      </c>
      <c r="P61" s="1" t="str">
        <f>VLOOKUP($A61,sort!$C$8:$AI$73,17,FALSE)</f>
        <v>x</v>
      </c>
      <c r="Q61" s="1" t="str">
        <f>VLOOKUP($A61,sort!$C$8:$AI$73,18,FALSE)</f>
        <v>x</v>
      </c>
      <c r="R61" s="1" t="str">
        <f>VLOOKUP($A61,sort!$C$8:$AI$73,19,FALSE)</f>
        <v>x</v>
      </c>
      <c r="S61" s="1" t="str">
        <f>VLOOKUP($A61,sort!$C$8:$AI$73,20,FALSE)</f>
        <v>x</v>
      </c>
      <c r="T61" s="1" t="str">
        <f>VLOOKUP($A61,sort!$C$8:$AI$73,21,FALSE)</f>
        <v>x</v>
      </c>
      <c r="U61" s="1" t="str">
        <f>VLOOKUP($A61,sort!$C$8:$AI$73,22,FALSE)</f>
        <v>x</v>
      </c>
      <c r="V61" s="1" t="str">
        <f>VLOOKUP($A61,sort!$C$8:$AI$73,23,FALSE)</f>
        <v>x</v>
      </c>
      <c r="W61" s="1" t="str">
        <f>VLOOKUP($A61,sort!$C$8:$AI$73,24,FALSE)</f>
        <v>x</v>
      </c>
      <c r="X61" s="99">
        <f t="shared" si="3"/>
        <v>0</v>
      </c>
      <c r="Y61" s="2"/>
      <c r="Z61" s="94">
        <f>VLOOKUP($A61,sort!$C$8:$AI$73,33,FALSE)</f>
        <v>3.3999999999999996E-6</v>
      </c>
      <c r="AA61" s="87">
        <f>'preračuni STB'!V432</f>
        <v>0</v>
      </c>
    </row>
    <row r="62" spans="1:27" ht="17.25" hidden="1" customHeight="1">
      <c r="A62" s="97">
        <v>55</v>
      </c>
      <c r="B62" s="100">
        <f>VLOOKUP($A62,sort!$C$8:$AI$73,3,FALSE)</f>
        <v>16</v>
      </c>
      <c r="C62" s="91">
        <f>VLOOKUP($A62,sort!$C$8:$AI$73,4,FALSE)</f>
        <v>0</v>
      </c>
      <c r="D62" s="85">
        <f>VLOOKUP($A62,sort!$C$8:$AI$73,5,FALSE)</f>
        <v>-1.3</v>
      </c>
      <c r="E62" s="88">
        <f>VLOOKUP($A62,sort!$C$8:$AI$73,6,FALSE)</f>
        <v>0</v>
      </c>
      <c r="F62" s="1" t="str">
        <f>VLOOKUP($A62,sort!$C$8:$AI$73,7,FALSE)</f>
        <v>x</v>
      </c>
      <c r="G62" s="1" t="str">
        <f>VLOOKUP($A62,sort!$C$8:$AI$73,8,FALSE)</f>
        <v>x</v>
      </c>
      <c r="H62" s="1" t="str">
        <f>VLOOKUP($A62,sort!$C$8:$AI$73,9,FALSE)</f>
        <v>x</v>
      </c>
      <c r="I62" s="1" t="str">
        <f>VLOOKUP($A62,sort!$C$8:$AI$73,10,FALSE)</f>
        <v>x</v>
      </c>
      <c r="J62" s="1" t="str">
        <f>VLOOKUP($A62,sort!$C$8:$AI$73,11,FALSE)</f>
        <v>x</v>
      </c>
      <c r="K62" s="1" t="str">
        <f>VLOOKUP($A62,sort!$C$8:$AI$73,12,FALSE)</f>
        <v>x</v>
      </c>
      <c r="L62" s="1" t="str">
        <f>VLOOKUP($A62,sort!$C$8:$AI$73,13,FALSE)</f>
        <v>x</v>
      </c>
      <c r="M62" s="1" t="str">
        <f>VLOOKUP($A62,sort!$C$8:$AI$73,14,FALSE)</f>
        <v>x</v>
      </c>
      <c r="N62" s="1" t="str">
        <f>VLOOKUP($A62,sort!$C$8:$AI$73,15,FALSE)</f>
        <v>x</v>
      </c>
      <c r="O62" s="1" t="str">
        <f>VLOOKUP($A62,sort!$C$8:$AI$73,16,FALSE)</f>
        <v>x</v>
      </c>
      <c r="P62" s="1" t="str">
        <f>VLOOKUP($A62,sort!$C$8:$AI$73,17,FALSE)</f>
        <v>x</v>
      </c>
      <c r="Q62" s="1" t="str">
        <f>VLOOKUP($A62,sort!$C$8:$AI$73,18,FALSE)</f>
        <v>x</v>
      </c>
      <c r="R62" s="1" t="str">
        <f>VLOOKUP($A62,sort!$C$8:$AI$73,19,FALSE)</f>
        <v>x</v>
      </c>
      <c r="S62" s="1" t="str">
        <f>VLOOKUP($A62,sort!$C$8:$AI$73,20,FALSE)</f>
        <v>x</v>
      </c>
      <c r="T62" s="1" t="str">
        <f>VLOOKUP($A62,sort!$C$8:$AI$73,21,FALSE)</f>
        <v>x</v>
      </c>
      <c r="U62" s="1" t="str">
        <f>VLOOKUP($A62,sort!$C$8:$AI$73,22,FALSE)</f>
        <v>x</v>
      </c>
      <c r="V62" s="1" t="str">
        <f>VLOOKUP($A62,sort!$C$8:$AI$73,23,FALSE)</f>
        <v>x</v>
      </c>
      <c r="W62" s="1" t="str">
        <f>VLOOKUP($A62,sort!$C$8:$AI$73,24,FALSE)</f>
        <v>x</v>
      </c>
      <c r="X62" s="99">
        <f t="shared" si="3"/>
        <v>0</v>
      </c>
      <c r="Y62" s="2"/>
      <c r="Z62" s="94">
        <f>VLOOKUP($A62,sort!$C$8:$AI$73,33,FALSE)</f>
        <v>3.2999999999999997E-6</v>
      </c>
      <c r="AA62" s="87">
        <f>'preračuni STB'!V440</f>
        <v>0</v>
      </c>
    </row>
    <row r="63" spans="1:27" ht="17.25" hidden="1" customHeight="1">
      <c r="A63" s="97">
        <v>56</v>
      </c>
      <c r="B63" s="100">
        <f>VLOOKUP($A63,sort!$C$8:$AI$73,3,FALSE)</f>
        <v>16</v>
      </c>
      <c r="C63" s="91">
        <f>VLOOKUP($A63,sort!$C$8:$AI$73,4,FALSE)</f>
        <v>0</v>
      </c>
      <c r="D63" s="85">
        <f>VLOOKUP($A63,sort!$C$8:$AI$73,5,FALSE)</f>
        <v>-1.3</v>
      </c>
      <c r="E63" s="88">
        <f>VLOOKUP($A63,sort!$C$8:$AI$73,6,FALSE)</f>
        <v>0</v>
      </c>
      <c r="F63" s="1" t="str">
        <f>VLOOKUP($A63,sort!$C$8:$AI$73,7,FALSE)</f>
        <v>x</v>
      </c>
      <c r="G63" s="1" t="str">
        <f>VLOOKUP($A63,sort!$C$8:$AI$73,8,FALSE)</f>
        <v>x</v>
      </c>
      <c r="H63" s="1" t="str">
        <f>VLOOKUP($A63,sort!$C$8:$AI$73,9,FALSE)</f>
        <v>x</v>
      </c>
      <c r="I63" s="1" t="str">
        <f>VLOOKUP($A63,sort!$C$8:$AI$73,10,FALSE)</f>
        <v>x</v>
      </c>
      <c r="J63" s="1" t="str">
        <f>VLOOKUP($A63,sort!$C$8:$AI$73,11,FALSE)</f>
        <v>x</v>
      </c>
      <c r="K63" s="1" t="str">
        <f>VLOOKUP($A63,sort!$C$8:$AI$73,12,FALSE)</f>
        <v>x</v>
      </c>
      <c r="L63" s="1" t="str">
        <f>VLOOKUP($A63,sort!$C$8:$AI$73,13,FALSE)</f>
        <v>x</v>
      </c>
      <c r="M63" s="1" t="str">
        <f>VLOOKUP($A63,sort!$C$8:$AI$73,14,FALSE)</f>
        <v>x</v>
      </c>
      <c r="N63" s="1" t="str">
        <f>VLOOKUP($A63,sort!$C$8:$AI$73,15,FALSE)</f>
        <v>x</v>
      </c>
      <c r="O63" s="1" t="str">
        <f>VLOOKUP($A63,sort!$C$8:$AI$73,16,FALSE)</f>
        <v>x</v>
      </c>
      <c r="P63" s="1" t="str">
        <f>VLOOKUP($A63,sort!$C$8:$AI$73,17,FALSE)</f>
        <v>x</v>
      </c>
      <c r="Q63" s="1" t="str">
        <f>VLOOKUP($A63,sort!$C$8:$AI$73,18,FALSE)</f>
        <v>x</v>
      </c>
      <c r="R63" s="1" t="str">
        <f>VLOOKUP($A63,sort!$C$8:$AI$73,19,FALSE)</f>
        <v>x</v>
      </c>
      <c r="S63" s="1" t="str">
        <f>VLOOKUP($A63,sort!$C$8:$AI$73,20,FALSE)</f>
        <v>x</v>
      </c>
      <c r="T63" s="1" t="str">
        <f>VLOOKUP($A63,sort!$C$8:$AI$73,21,FALSE)</f>
        <v>x</v>
      </c>
      <c r="U63" s="1" t="str">
        <f>VLOOKUP($A63,sort!$C$8:$AI$73,22,FALSE)</f>
        <v>x</v>
      </c>
      <c r="V63" s="1" t="str">
        <f>VLOOKUP($A63,sort!$C$8:$AI$73,23,FALSE)</f>
        <v>x</v>
      </c>
      <c r="W63" s="1" t="str">
        <f>VLOOKUP($A63,sort!$C$8:$AI$73,24,FALSE)</f>
        <v>x</v>
      </c>
      <c r="X63" s="99">
        <f t="shared" si="3"/>
        <v>0</v>
      </c>
      <c r="Y63" s="2"/>
      <c r="Z63" s="94">
        <f>VLOOKUP($A63,sort!$C$8:$AI$73,33,FALSE)</f>
        <v>3.1999999999999999E-6</v>
      </c>
      <c r="AA63" s="87">
        <f>'preračuni STB'!V448</f>
        <v>0</v>
      </c>
    </row>
    <row r="64" spans="1:27" ht="17.25" hidden="1" customHeight="1">
      <c r="A64" s="97">
        <v>57</v>
      </c>
      <c r="B64" s="100">
        <f>VLOOKUP($A64,sort!$C$8:$AI$73,3,FALSE)</f>
        <v>16</v>
      </c>
      <c r="C64" s="91">
        <f>VLOOKUP($A64,sort!$C$8:$AI$73,4,FALSE)</f>
        <v>0</v>
      </c>
      <c r="D64" s="85">
        <f>VLOOKUP($A64,sort!$C$8:$AI$73,5,FALSE)</f>
        <v>-1.3</v>
      </c>
      <c r="E64" s="88">
        <f>VLOOKUP($A64,sort!$C$8:$AI$73,6,FALSE)</f>
        <v>0</v>
      </c>
      <c r="F64" s="1" t="str">
        <f>VLOOKUP($A64,sort!$C$8:$AI$73,7,FALSE)</f>
        <v>x</v>
      </c>
      <c r="G64" s="1" t="str">
        <f>VLOOKUP($A64,sort!$C$8:$AI$73,8,FALSE)</f>
        <v>x</v>
      </c>
      <c r="H64" s="1" t="str">
        <f>VLOOKUP($A64,sort!$C$8:$AI$73,9,FALSE)</f>
        <v>x</v>
      </c>
      <c r="I64" s="1" t="str">
        <f>VLOOKUP($A64,sort!$C$8:$AI$73,10,FALSE)</f>
        <v>x</v>
      </c>
      <c r="J64" s="1" t="str">
        <f>VLOOKUP($A64,sort!$C$8:$AI$73,11,FALSE)</f>
        <v>x</v>
      </c>
      <c r="K64" s="1" t="str">
        <f>VLOOKUP($A64,sort!$C$8:$AI$73,12,FALSE)</f>
        <v>x</v>
      </c>
      <c r="L64" s="1" t="str">
        <f>VLOOKUP($A64,sort!$C$8:$AI$73,13,FALSE)</f>
        <v>x</v>
      </c>
      <c r="M64" s="1" t="str">
        <f>VLOOKUP($A64,sort!$C$8:$AI$73,14,FALSE)</f>
        <v>x</v>
      </c>
      <c r="N64" s="1" t="str">
        <f>VLOOKUP($A64,sort!$C$8:$AI$73,15,FALSE)</f>
        <v>x</v>
      </c>
      <c r="O64" s="1" t="str">
        <f>VLOOKUP($A64,sort!$C$8:$AI$73,16,FALSE)</f>
        <v>x</v>
      </c>
      <c r="P64" s="1" t="str">
        <f>VLOOKUP($A64,sort!$C$8:$AI$73,17,FALSE)</f>
        <v>x</v>
      </c>
      <c r="Q64" s="1" t="str">
        <f>VLOOKUP($A64,sort!$C$8:$AI$73,18,FALSE)</f>
        <v>x</v>
      </c>
      <c r="R64" s="1" t="str">
        <f>VLOOKUP($A64,sort!$C$8:$AI$73,19,FALSE)</f>
        <v>x</v>
      </c>
      <c r="S64" s="1" t="str">
        <f>VLOOKUP($A64,sort!$C$8:$AI$73,20,FALSE)</f>
        <v>x</v>
      </c>
      <c r="T64" s="1" t="str">
        <f>VLOOKUP($A64,sort!$C$8:$AI$73,21,FALSE)</f>
        <v>x</v>
      </c>
      <c r="U64" s="1" t="str">
        <f>VLOOKUP($A64,sort!$C$8:$AI$73,22,FALSE)</f>
        <v>x</v>
      </c>
      <c r="V64" s="1" t="str">
        <f>VLOOKUP($A64,sort!$C$8:$AI$73,23,FALSE)</f>
        <v>x</v>
      </c>
      <c r="W64" s="1" t="str">
        <f>VLOOKUP($A64,sort!$C$8:$AI$73,24,FALSE)</f>
        <v>x</v>
      </c>
      <c r="X64" s="99">
        <f t="shared" si="3"/>
        <v>0</v>
      </c>
      <c r="Y64" s="2"/>
      <c r="Z64" s="94">
        <f>VLOOKUP($A64,sort!$C$8:$AI$73,33,FALSE)</f>
        <v>3.1E-6</v>
      </c>
      <c r="AA64" s="87">
        <f>'preračuni STB'!V456</f>
        <v>0</v>
      </c>
    </row>
    <row r="65" spans="1:27" ht="17.25" hidden="1" customHeight="1">
      <c r="A65" s="97">
        <v>58</v>
      </c>
      <c r="B65" s="100">
        <f>VLOOKUP($A65,sort!$C$8:$AI$73,3,FALSE)</f>
        <v>16</v>
      </c>
      <c r="C65" s="91">
        <f>VLOOKUP($A65,sort!$C$8:$AI$73,4,FALSE)</f>
        <v>0</v>
      </c>
      <c r="D65" s="85">
        <f>VLOOKUP($A65,sort!$C$8:$AI$73,5,FALSE)</f>
        <v>-1.3</v>
      </c>
      <c r="E65" s="88">
        <f>VLOOKUP($A65,sort!$C$8:$AI$73,6,FALSE)</f>
        <v>0</v>
      </c>
      <c r="F65" s="1" t="str">
        <f>VLOOKUP($A65,sort!$C$8:$AI$73,7,FALSE)</f>
        <v>x</v>
      </c>
      <c r="G65" s="1" t="str">
        <f>VLOOKUP($A65,sort!$C$8:$AI$73,8,FALSE)</f>
        <v>x</v>
      </c>
      <c r="H65" s="1" t="str">
        <f>VLOOKUP($A65,sort!$C$8:$AI$73,9,FALSE)</f>
        <v>x</v>
      </c>
      <c r="I65" s="1" t="str">
        <f>VLOOKUP($A65,sort!$C$8:$AI$73,10,FALSE)</f>
        <v>x</v>
      </c>
      <c r="J65" s="1" t="str">
        <f>VLOOKUP($A65,sort!$C$8:$AI$73,11,FALSE)</f>
        <v>x</v>
      </c>
      <c r="K65" s="1" t="str">
        <f>VLOOKUP($A65,sort!$C$8:$AI$73,12,FALSE)</f>
        <v>x</v>
      </c>
      <c r="L65" s="1" t="str">
        <f>VLOOKUP($A65,sort!$C$8:$AI$73,13,FALSE)</f>
        <v>x</v>
      </c>
      <c r="M65" s="1" t="str">
        <f>VLOOKUP($A65,sort!$C$8:$AI$73,14,FALSE)</f>
        <v>x</v>
      </c>
      <c r="N65" s="1" t="str">
        <f>VLOOKUP($A65,sort!$C$8:$AI$73,15,FALSE)</f>
        <v>x</v>
      </c>
      <c r="O65" s="1" t="str">
        <f>VLOOKUP($A65,sort!$C$8:$AI$73,16,FALSE)</f>
        <v>x</v>
      </c>
      <c r="P65" s="1" t="str">
        <f>VLOOKUP($A65,sort!$C$8:$AI$73,17,FALSE)</f>
        <v>x</v>
      </c>
      <c r="Q65" s="1" t="str">
        <f>VLOOKUP($A65,sort!$C$8:$AI$73,18,FALSE)</f>
        <v>x</v>
      </c>
      <c r="R65" s="1" t="str">
        <f>VLOOKUP($A65,sort!$C$8:$AI$73,19,FALSE)</f>
        <v>x</v>
      </c>
      <c r="S65" s="1" t="str">
        <f>VLOOKUP($A65,sort!$C$8:$AI$73,20,FALSE)</f>
        <v>x</v>
      </c>
      <c r="T65" s="1" t="str">
        <f>VLOOKUP($A65,sort!$C$8:$AI$73,21,FALSE)</f>
        <v>x</v>
      </c>
      <c r="U65" s="1" t="str">
        <f>VLOOKUP($A65,sort!$C$8:$AI$73,22,FALSE)</f>
        <v>x</v>
      </c>
      <c r="V65" s="1" t="str">
        <f>VLOOKUP($A65,sort!$C$8:$AI$73,23,FALSE)</f>
        <v>x</v>
      </c>
      <c r="W65" s="1" t="str">
        <f>VLOOKUP($A65,sort!$C$8:$AI$73,24,FALSE)</f>
        <v>x</v>
      </c>
      <c r="X65" s="99">
        <f t="shared" si="3"/>
        <v>0</v>
      </c>
      <c r="Y65" s="2"/>
      <c r="Z65" s="94">
        <f>VLOOKUP($A65,sort!$C$8:$AI$73,33,FALSE)</f>
        <v>3.0000000000000001E-6</v>
      </c>
      <c r="AA65" s="87">
        <f>'preračuni STB'!V464</f>
        <v>0</v>
      </c>
    </row>
    <row r="66" spans="1:27" ht="17.25" hidden="1" customHeight="1">
      <c r="A66" s="97">
        <v>59</v>
      </c>
      <c r="B66" s="100">
        <f>VLOOKUP($A66,sort!$C$8:$AI$73,3,FALSE)</f>
        <v>16</v>
      </c>
      <c r="C66" s="91">
        <f>VLOOKUP($A66,sort!$C$8:$AI$73,4,FALSE)</f>
        <v>0</v>
      </c>
      <c r="D66" s="85">
        <f>VLOOKUP($A66,sort!$C$8:$AI$73,5,FALSE)</f>
        <v>-1.3</v>
      </c>
      <c r="E66" s="88">
        <f>VLOOKUP($A66,sort!$C$8:$AI$73,6,FALSE)</f>
        <v>0</v>
      </c>
      <c r="F66" s="1" t="str">
        <f>VLOOKUP($A66,sort!$C$8:$AI$73,7,FALSE)</f>
        <v>x</v>
      </c>
      <c r="G66" s="1" t="str">
        <f>VLOOKUP($A66,sort!$C$8:$AI$73,8,FALSE)</f>
        <v>x</v>
      </c>
      <c r="H66" s="1" t="str">
        <f>VLOOKUP($A66,sort!$C$8:$AI$73,9,FALSE)</f>
        <v>x</v>
      </c>
      <c r="I66" s="1" t="str">
        <f>VLOOKUP($A66,sort!$C$8:$AI$73,10,FALSE)</f>
        <v>x</v>
      </c>
      <c r="J66" s="1" t="str">
        <f>VLOOKUP($A66,sort!$C$8:$AI$73,11,FALSE)</f>
        <v>x</v>
      </c>
      <c r="K66" s="1" t="str">
        <f>VLOOKUP($A66,sort!$C$8:$AI$73,12,FALSE)</f>
        <v>x</v>
      </c>
      <c r="L66" s="1" t="str">
        <f>VLOOKUP($A66,sort!$C$8:$AI$73,13,FALSE)</f>
        <v>x</v>
      </c>
      <c r="M66" s="1" t="str">
        <f>VLOOKUP($A66,sort!$C$8:$AI$73,14,FALSE)</f>
        <v>x</v>
      </c>
      <c r="N66" s="1" t="str">
        <f>VLOOKUP($A66,sort!$C$8:$AI$73,15,FALSE)</f>
        <v>x</v>
      </c>
      <c r="O66" s="1" t="str">
        <f>VLOOKUP($A66,sort!$C$8:$AI$73,16,FALSE)</f>
        <v>x</v>
      </c>
      <c r="P66" s="1" t="str">
        <f>VLOOKUP($A66,sort!$C$8:$AI$73,17,FALSE)</f>
        <v>x</v>
      </c>
      <c r="Q66" s="1" t="str">
        <f>VLOOKUP($A66,sort!$C$8:$AI$73,18,FALSE)</f>
        <v>x</v>
      </c>
      <c r="R66" s="1" t="str">
        <f>VLOOKUP($A66,sort!$C$8:$AI$73,19,FALSE)</f>
        <v>x</v>
      </c>
      <c r="S66" s="1" t="str">
        <f>VLOOKUP($A66,sort!$C$8:$AI$73,20,FALSE)</f>
        <v>x</v>
      </c>
      <c r="T66" s="1" t="str">
        <f>VLOOKUP($A66,sort!$C$8:$AI$73,21,FALSE)</f>
        <v>x</v>
      </c>
      <c r="U66" s="1" t="str">
        <f>VLOOKUP($A66,sort!$C$8:$AI$73,22,FALSE)</f>
        <v>x</v>
      </c>
      <c r="V66" s="1" t="str">
        <f>VLOOKUP($A66,sort!$C$8:$AI$73,23,FALSE)</f>
        <v>x</v>
      </c>
      <c r="W66" s="1" t="str">
        <f>VLOOKUP($A66,sort!$C$8:$AI$73,24,FALSE)</f>
        <v>x</v>
      </c>
      <c r="X66" s="99">
        <f t="shared" si="3"/>
        <v>0</v>
      </c>
      <c r="Y66" s="2"/>
      <c r="Z66" s="94">
        <f>VLOOKUP($A66,sort!$C$8:$AI$73,33,FALSE)</f>
        <v>2.8999999999999998E-6</v>
      </c>
      <c r="AA66" s="87">
        <f>'preračuni STB'!V472</f>
        <v>0</v>
      </c>
    </row>
    <row r="67" spans="1:27" ht="17.25" hidden="1" customHeight="1">
      <c r="A67" s="97">
        <v>60</v>
      </c>
      <c r="B67" s="100">
        <f>VLOOKUP($A67,sort!$C$8:$AI$73,3,FALSE)</f>
        <v>16</v>
      </c>
      <c r="C67" s="91">
        <f>VLOOKUP($A67,sort!$C$8:$AI$73,4,FALSE)</f>
        <v>0</v>
      </c>
      <c r="D67" s="85">
        <f>VLOOKUP($A67,sort!$C$8:$AI$73,5,FALSE)</f>
        <v>-1.3</v>
      </c>
      <c r="E67" s="88">
        <f>VLOOKUP($A67,sort!$C$8:$AI$73,6,FALSE)</f>
        <v>0</v>
      </c>
      <c r="F67" s="1" t="str">
        <f>VLOOKUP($A67,sort!$C$8:$AI$73,7,FALSE)</f>
        <v>x</v>
      </c>
      <c r="G67" s="1" t="str">
        <f>VLOOKUP($A67,sort!$C$8:$AI$73,8,FALSE)</f>
        <v>x</v>
      </c>
      <c r="H67" s="1" t="str">
        <f>VLOOKUP($A67,sort!$C$8:$AI$73,9,FALSE)</f>
        <v>x</v>
      </c>
      <c r="I67" s="1" t="str">
        <f>VLOOKUP($A67,sort!$C$8:$AI$73,10,FALSE)</f>
        <v>x</v>
      </c>
      <c r="J67" s="1" t="str">
        <f>VLOOKUP($A67,sort!$C$8:$AI$73,11,FALSE)</f>
        <v>x</v>
      </c>
      <c r="K67" s="1" t="str">
        <f>VLOOKUP($A67,sort!$C$8:$AI$73,12,FALSE)</f>
        <v>x</v>
      </c>
      <c r="L67" s="1" t="str">
        <f>VLOOKUP($A67,sort!$C$8:$AI$73,13,FALSE)</f>
        <v>x</v>
      </c>
      <c r="M67" s="1" t="str">
        <f>VLOOKUP($A67,sort!$C$8:$AI$73,14,FALSE)</f>
        <v>x</v>
      </c>
      <c r="N67" s="1" t="str">
        <f>VLOOKUP($A67,sort!$C$8:$AI$73,15,FALSE)</f>
        <v>x</v>
      </c>
      <c r="O67" s="1" t="str">
        <f>VLOOKUP($A67,sort!$C$8:$AI$73,16,FALSE)</f>
        <v>x</v>
      </c>
      <c r="P67" s="1" t="str">
        <f>VLOOKUP($A67,sort!$C$8:$AI$73,17,FALSE)</f>
        <v>x</v>
      </c>
      <c r="Q67" s="1" t="str">
        <f>VLOOKUP($A67,sort!$C$8:$AI$73,18,FALSE)</f>
        <v>x</v>
      </c>
      <c r="R67" s="1" t="str">
        <f>VLOOKUP($A67,sort!$C$8:$AI$73,19,FALSE)</f>
        <v>x</v>
      </c>
      <c r="S67" s="1" t="str">
        <f>VLOOKUP($A67,sort!$C$8:$AI$73,20,FALSE)</f>
        <v>x</v>
      </c>
      <c r="T67" s="1" t="str">
        <f>VLOOKUP($A67,sort!$C$8:$AI$73,21,FALSE)</f>
        <v>x</v>
      </c>
      <c r="U67" s="1" t="str">
        <f>VLOOKUP($A67,sort!$C$8:$AI$73,22,FALSE)</f>
        <v>x</v>
      </c>
      <c r="V67" s="1" t="str">
        <f>VLOOKUP($A67,sort!$C$8:$AI$73,23,FALSE)</f>
        <v>x</v>
      </c>
      <c r="W67" s="1" t="str">
        <f>VLOOKUP($A67,sort!$C$8:$AI$73,24,FALSE)</f>
        <v>x</v>
      </c>
      <c r="X67" s="99">
        <f t="shared" si="3"/>
        <v>0</v>
      </c>
      <c r="Y67" s="2"/>
      <c r="Z67" s="94">
        <f>VLOOKUP($A67,sort!$C$8:$AI$73,33,FALSE)</f>
        <v>2.7999999999999999E-6</v>
      </c>
      <c r="AA67" s="87">
        <f>'preračuni STB'!V480</f>
        <v>0</v>
      </c>
    </row>
    <row r="68" spans="1:27" ht="17.25" hidden="1" customHeight="1">
      <c r="A68" s="97">
        <v>61</v>
      </c>
      <c r="B68" s="100">
        <f>VLOOKUP($A68,sort!$C$8:$AI$73,3,FALSE)</f>
        <v>16</v>
      </c>
      <c r="C68" s="91">
        <f>VLOOKUP($A68,sort!$C$8:$AI$73,4,FALSE)</f>
        <v>0</v>
      </c>
      <c r="D68" s="85">
        <f>VLOOKUP($A68,sort!$C$8:$AI$73,5,FALSE)</f>
        <v>-1.3</v>
      </c>
      <c r="E68" s="88">
        <f>VLOOKUP($A68,sort!$C$8:$AI$73,6,FALSE)</f>
        <v>0</v>
      </c>
      <c r="F68" s="1" t="str">
        <f>VLOOKUP($A68,sort!$C$8:$AI$73,7,FALSE)</f>
        <v>x</v>
      </c>
      <c r="G68" s="1" t="str">
        <f>VLOOKUP($A68,sort!$C$8:$AI$73,8,FALSE)</f>
        <v>x</v>
      </c>
      <c r="H68" s="1" t="str">
        <f>VLOOKUP($A68,sort!$C$8:$AI$73,9,FALSE)</f>
        <v>x</v>
      </c>
      <c r="I68" s="1" t="str">
        <f>VLOOKUP($A68,sort!$C$8:$AI$73,10,FALSE)</f>
        <v>x</v>
      </c>
      <c r="J68" s="1" t="str">
        <f>VLOOKUP($A68,sort!$C$8:$AI$73,11,FALSE)</f>
        <v>x</v>
      </c>
      <c r="K68" s="1" t="str">
        <f>VLOOKUP($A68,sort!$C$8:$AI$73,12,FALSE)</f>
        <v>x</v>
      </c>
      <c r="L68" s="1" t="str">
        <f>VLOOKUP($A68,sort!$C$8:$AI$73,13,FALSE)</f>
        <v>x</v>
      </c>
      <c r="M68" s="1" t="str">
        <f>VLOOKUP($A68,sort!$C$8:$AI$73,14,FALSE)</f>
        <v>x</v>
      </c>
      <c r="N68" s="1" t="str">
        <f>VLOOKUP($A68,sort!$C$8:$AI$73,15,FALSE)</f>
        <v>x</v>
      </c>
      <c r="O68" s="1" t="str">
        <f>VLOOKUP($A68,sort!$C$8:$AI$73,16,FALSE)</f>
        <v>x</v>
      </c>
      <c r="P68" s="1" t="str">
        <f>VLOOKUP($A68,sort!$C$8:$AI$73,17,FALSE)</f>
        <v>x</v>
      </c>
      <c r="Q68" s="1" t="str">
        <f>VLOOKUP($A68,sort!$C$8:$AI$73,18,FALSE)</f>
        <v>x</v>
      </c>
      <c r="R68" s="1" t="str">
        <f>VLOOKUP($A68,sort!$C$8:$AI$73,19,FALSE)</f>
        <v>x</v>
      </c>
      <c r="S68" s="1" t="str">
        <f>VLOOKUP($A68,sort!$C$8:$AI$73,20,FALSE)</f>
        <v>x</v>
      </c>
      <c r="T68" s="1" t="str">
        <f>VLOOKUP($A68,sort!$C$8:$AI$73,21,FALSE)</f>
        <v>x</v>
      </c>
      <c r="U68" s="1" t="str">
        <f>VLOOKUP($A68,sort!$C$8:$AI$73,22,FALSE)</f>
        <v>x</v>
      </c>
      <c r="V68" s="1" t="str">
        <f>VLOOKUP($A68,sort!$C$8:$AI$73,23,FALSE)</f>
        <v>x</v>
      </c>
      <c r="W68" s="1" t="str">
        <f>VLOOKUP($A68,sort!$C$8:$AI$73,24,FALSE)</f>
        <v>x</v>
      </c>
      <c r="X68" s="99">
        <f t="shared" si="3"/>
        <v>0</v>
      </c>
      <c r="Y68" s="2"/>
      <c r="Z68" s="94">
        <f>VLOOKUP($A68,sort!$C$8:$AI$73,33,FALSE)</f>
        <v>2.7E-6</v>
      </c>
      <c r="AA68" s="87">
        <f>'preračuni STB'!V488</f>
        <v>0</v>
      </c>
    </row>
    <row r="69" spans="1:27" ht="17.25" hidden="1" customHeight="1">
      <c r="A69" s="97">
        <v>62</v>
      </c>
      <c r="B69" s="100">
        <f>VLOOKUP($A69,sort!$C$8:$AI$73,3,FALSE)</f>
        <v>16</v>
      </c>
      <c r="C69" s="91">
        <f>VLOOKUP($A69,sort!$C$8:$AI$73,4,FALSE)</f>
        <v>0</v>
      </c>
      <c r="D69" s="85">
        <f>VLOOKUP($A69,sort!$C$8:$AI$73,5,FALSE)</f>
        <v>-1.3</v>
      </c>
      <c r="E69" s="88">
        <f>VLOOKUP($A69,sort!$C$8:$AI$73,6,FALSE)</f>
        <v>0</v>
      </c>
      <c r="F69" s="1" t="str">
        <f>VLOOKUP($A69,sort!$C$8:$AI$73,7,FALSE)</f>
        <v>x</v>
      </c>
      <c r="G69" s="1" t="str">
        <f>VLOOKUP($A69,sort!$C$8:$AI$73,8,FALSE)</f>
        <v>x</v>
      </c>
      <c r="H69" s="1" t="str">
        <f>VLOOKUP($A69,sort!$C$8:$AI$73,9,FALSE)</f>
        <v>x</v>
      </c>
      <c r="I69" s="1" t="str">
        <f>VLOOKUP($A69,sort!$C$8:$AI$73,10,FALSE)</f>
        <v>x</v>
      </c>
      <c r="J69" s="1" t="str">
        <f>VLOOKUP($A69,sort!$C$8:$AI$73,11,FALSE)</f>
        <v>x</v>
      </c>
      <c r="K69" s="1" t="str">
        <f>VLOOKUP($A69,sort!$C$8:$AI$73,12,FALSE)</f>
        <v>x</v>
      </c>
      <c r="L69" s="1" t="str">
        <f>VLOOKUP($A69,sort!$C$8:$AI$73,13,FALSE)</f>
        <v>x</v>
      </c>
      <c r="M69" s="1" t="str">
        <f>VLOOKUP($A69,sort!$C$8:$AI$73,14,FALSE)</f>
        <v>x</v>
      </c>
      <c r="N69" s="1" t="str">
        <f>VLOOKUP($A69,sort!$C$8:$AI$73,15,FALSE)</f>
        <v>x</v>
      </c>
      <c r="O69" s="1" t="str">
        <f>VLOOKUP($A69,sort!$C$8:$AI$73,16,FALSE)</f>
        <v>x</v>
      </c>
      <c r="P69" s="1" t="str">
        <f>VLOOKUP($A69,sort!$C$8:$AI$73,17,FALSE)</f>
        <v>x</v>
      </c>
      <c r="Q69" s="1" t="str">
        <f>VLOOKUP($A69,sort!$C$8:$AI$73,18,FALSE)</f>
        <v>x</v>
      </c>
      <c r="R69" s="1" t="str">
        <f>VLOOKUP($A69,sort!$C$8:$AI$73,19,FALSE)</f>
        <v>x</v>
      </c>
      <c r="S69" s="1" t="str">
        <f>VLOOKUP($A69,sort!$C$8:$AI$73,20,FALSE)</f>
        <v>x</v>
      </c>
      <c r="T69" s="1" t="str">
        <f>VLOOKUP($A69,sort!$C$8:$AI$73,21,FALSE)</f>
        <v>x</v>
      </c>
      <c r="U69" s="1" t="str">
        <f>VLOOKUP($A69,sort!$C$8:$AI$73,22,FALSE)</f>
        <v>x</v>
      </c>
      <c r="V69" s="1" t="str">
        <f>VLOOKUP($A69,sort!$C$8:$AI$73,23,FALSE)</f>
        <v>x</v>
      </c>
      <c r="W69" s="1" t="str">
        <f>VLOOKUP($A69,sort!$C$8:$AI$73,24,FALSE)</f>
        <v>x</v>
      </c>
      <c r="X69" s="99">
        <f t="shared" si="3"/>
        <v>0</v>
      </c>
      <c r="Y69" s="2"/>
      <c r="Z69" s="94">
        <f>VLOOKUP($A69,sort!$C$8:$AI$73,33,FALSE)</f>
        <v>2.5999999999999997E-6</v>
      </c>
      <c r="AA69" s="87">
        <f>'preračuni STB'!V496</f>
        <v>0</v>
      </c>
    </row>
    <row r="70" spans="1:27" ht="17.25" hidden="1" customHeight="1">
      <c r="A70" s="97">
        <v>63</v>
      </c>
      <c r="B70" s="100">
        <f>VLOOKUP($A70,sort!$C$8:$AI$73,3,FALSE)</f>
        <v>16</v>
      </c>
      <c r="C70" s="91">
        <f>VLOOKUP($A70,sort!$C$8:$AI$73,4,FALSE)</f>
        <v>0</v>
      </c>
      <c r="D70" s="85">
        <f>VLOOKUP($A70,sort!$C$8:$AI$73,5,FALSE)</f>
        <v>-1.3</v>
      </c>
      <c r="E70" s="88">
        <f>VLOOKUP($A70,sort!$C$8:$AI$73,6,FALSE)</f>
        <v>0</v>
      </c>
      <c r="F70" s="1" t="str">
        <f>VLOOKUP($A70,sort!$C$8:$AI$73,7,FALSE)</f>
        <v>x</v>
      </c>
      <c r="G70" s="1" t="str">
        <f>VLOOKUP($A70,sort!$C$8:$AI$73,8,FALSE)</f>
        <v>x</v>
      </c>
      <c r="H70" s="1" t="str">
        <f>VLOOKUP($A70,sort!$C$8:$AI$73,9,FALSE)</f>
        <v>x</v>
      </c>
      <c r="I70" s="1" t="str">
        <f>VLOOKUP($A70,sort!$C$8:$AI$73,10,FALSE)</f>
        <v>x</v>
      </c>
      <c r="J70" s="1" t="str">
        <f>VLOOKUP($A70,sort!$C$8:$AI$73,11,FALSE)</f>
        <v>x</v>
      </c>
      <c r="K70" s="1" t="str">
        <f>VLOOKUP($A70,sort!$C$8:$AI$73,12,FALSE)</f>
        <v>x</v>
      </c>
      <c r="L70" s="1" t="str">
        <f>VLOOKUP($A70,sort!$C$8:$AI$73,13,FALSE)</f>
        <v>x</v>
      </c>
      <c r="M70" s="1" t="str">
        <f>VLOOKUP($A70,sort!$C$8:$AI$73,14,FALSE)</f>
        <v>x</v>
      </c>
      <c r="N70" s="1" t="str">
        <f>VLOOKUP($A70,sort!$C$8:$AI$73,15,FALSE)</f>
        <v>x</v>
      </c>
      <c r="O70" s="1" t="str">
        <f>VLOOKUP($A70,sort!$C$8:$AI$73,16,FALSE)</f>
        <v>x</v>
      </c>
      <c r="P70" s="1" t="str">
        <f>VLOOKUP($A70,sort!$C$8:$AI$73,17,FALSE)</f>
        <v>x</v>
      </c>
      <c r="Q70" s="1" t="str">
        <f>VLOOKUP($A70,sort!$C$8:$AI$73,18,FALSE)</f>
        <v>x</v>
      </c>
      <c r="R70" s="1" t="str">
        <f>VLOOKUP($A70,sort!$C$8:$AI$73,19,FALSE)</f>
        <v>x</v>
      </c>
      <c r="S70" s="1" t="str">
        <f>VLOOKUP($A70,sort!$C$8:$AI$73,20,FALSE)</f>
        <v>x</v>
      </c>
      <c r="T70" s="1" t="str">
        <f>VLOOKUP($A70,sort!$C$8:$AI$73,21,FALSE)</f>
        <v>x</v>
      </c>
      <c r="U70" s="1" t="str">
        <f>VLOOKUP($A70,sort!$C$8:$AI$73,22,FALSE)</f>
        <v>x</v>
      </c>
      <c r="V70" s="1" t="str">
        <f>VLOOKUP($A70,sort!$C$8:$AI$73,23,FALSE)</f>
        <v>x</v>
      </c>
      <c r="W70" s="1" t="str">
        <f>VLOOKUP($A70,sort!$C$8:$AI$73,24,FALSE)</f>
        <v>x</v>
      </c>
      <c r="X70" s="99">
        <f t="shared" si="3"/>
        <v>0</v>
      </c>
      <c r="Y70" s="2"/>
      <c r="Z70" s="94">
        <f>VLOOKUP($A70,sort!$C$8:$AI$73,33,FALSE)</f>
        <v>2.4999999999999998E-6</v>
      </c>
      <c r="AA70" s="87">
        <f>'preračuni STB'!V504</f>
        <v>0</v>
      </c>
    </row>
    <row r="71" spans="1:27" ht="17.25" hidden="1" customHeight="1">
      <c r="A71" s="97">
        <v>64</v>
      </c>
      <c r="B71" s="100">
        <f>VLOOKUP($A71,sort!$C$8:$AI$73,3,FALSE)</f>
        <v>16</v>
      </c>
      <c r="C71" s="91">
        <f>VLOOKUP($A71,sort!$C$8:$AI$73,4,FALSE)</f>
        <v>0</v>
      </c>
      <c r="D71" s="85">
        <f>VLOOKUP($A71,sort!$C$8:$AI$73,5,FALSE)</f>
        <v>-1.3</v>
      </c>
      <c r="E71" s="88">
        <f>VLOOKUP($A71,sort!$C$8:$AI$73,6,FALSE)</f>
        <v>0</v>
      </c>
      <c r="F71" s="1" t="str">
        <f>VLOOKUP($A71,sort!$C$8:$AI$73,7,FALSE)</f>
        <v>x</v>
      </c>
      <c r="G71" s="1" t="str">
        <f>VLOOKUP($A71,sort!$C$8:$AI$73,8,FALSE)</f>
        <v>x</v>
      </c>
      <c r="H71" s="1" t="str">
        <f>VLOOKUP($A71,sort!$C$8:$AI$73,9,FALSE)</f>
        <v>x</v>
      </c>
      <c r="I71" s="1" t="str">
        <f>VLOOKUP($A71,sort!$C$8:$AI$73,10,FALSE)</f>
        <v>x</v>
      </c>
      <c r="J71" s="1" t="str">
        <f>VLOOKUP($A71,sort!$C$8:$AI$73,11,FALSE)</f>
        <v>x</v>
      </c>
      <c r="K71" s="1" t="str">
        <f>VLOOKUP($A71,sort!$C$8:$AI$73,12,FALSE)</f>
        <v>x</v>
      </c>
      <c r="L71" s="1" t="str">
        <f>VLOOKUP($A71,sort!$C$8:$AI$73,13,FALSE)</f>
        <v>x</v>
      </c>
      <c r="M71" s="1" t="str">
        <f>VLOOKUP($A71,sort!$C$8:$AI$73,14,FALSE)</f>
        <v>x</v>
      </c>
      <c r="N71" s="1" t="str">
        <f>VLOOKUP($A71,sort!$C$8:$AI$73,15,FALSE)</f>
        <v>x</v>
      </c>
      <c r="O71" s="1" t="str">
        <f>VLOOKUP($A71,sort!$C$8:$AI$73,16,FALSE)</f>
        <v>x</v>
      </c>
      <c r="P71" s="1" t="str">
        <f>VLOOKUP($A71,sort!$C$8:$AI$73,17,FALSE)</f>
        <v>x</v>
      </c>
      <c r="Q71" s="1" t="str">
        <f>VLOOKUP($A71,sort!$C$8:$AI$73,18,FALSE)</f>
        <v>x</v>
      </c>
      <c r="R71" s="1" t="str">
        <f>VLOOKUP($A71,sort!$C$8:$AI$73,19,FALSE)</f>
        <v>x</v>
      </c>
      <c r="S71" s="1" t="str">
        <f>VLOOKUP($A71,sort!$C$8:$AI$73,20,FALSE)</f>
        <v>x</v>
      </c>
      <c r="T71" s="1" t="str">
        <f>VLOOKUP($A71,sort!$C$8:$AI$73,21,FALSE)</f>
        <v>x</v>
      </c>
      <c r="U71" s="1" t="str">
        <f>VLOOKUP($A71,sort!$C$8:$AI$73,22,FALSE)</f>
        <v>x</v>
      </c>
      <c r="V71" s="1" t="str">
        <f>VLOOKUP($A71,sort!$C$8:$AI$73,23,FALSE)</f>
        <v>x</v>
      </c>
      <c r="W71" s="1" t="str">
        <f>VLOOKUP($A71,sort!$C$8:$AI$73,24,FALSE)</f>
        <v>x</v>
      </c>
      <c r="X71" s="99">
        <f t="shared" si="3"/>
        <v>0</v>
      </c>
      <c r="Y71" s="2"/>
      <c r="Z71" s="94">
        <f>VLOOKUP($A71,sort!$C$8:$AI$73,33,FALSE)</f>
        <v>2.3999999999999999E-6</v>
      </c>
      <c r="AA71" s="87">
        <f>'preračuni STB'!V512</f>
        <v>0</v>
      </c>
    </row>
    <row r="72" spans="1:27" ht="17.25" hidden="1" customHeight="1">
      <c r="A72" s="97">
        <v>65</v>
      </c>
      <c r="B72" s="100">
        <f>VLOOKUP($A72,sort!$C$8:$AI$73,3,FALSE)</f>
        <v>16</v>
      </c>
      <c r="C72" s="91">
        <f>VLOOKUP($A72,sort!$C$8:$AI$73,4,FALSE)</f>
        <v>0</v>
      </c>
      <c r="D72" s="85">
        <f>VLOOKUP($A72,sort!$C$8:$AI$73,5,FALSE)</f>
        <v>-1.3</v>
      </c>
      <c r="E72" s="88">
        <f>VLOOKUP($A72,sort!$C$8:$AI$73,6,FALSE)</f>
        <v>-1.3</v>
      </c>
      <c r="F72" s="1" t="str">
        <f>VLOOKUP($A72,sort!$C$8:$AI$73,7,FALSE)</f>
        <v>x</v>
      </c>
      <c r="G72" s="1" t="str">
        <f>VLOOKUP($A72,sort!$C$8:$AI$73,8,FALSE)</f>
        <v>x</v>
      </c>
      <c r="H72" s="1" t="str">
        <f>VLOOKUP($A72,sort!$C$8:$AI$73,9,FALSE)</f>
        <v>x</v>
      </c>
      <c r="I72" s="1" t="str">
        <f>VLOOKUP($A72,sort!$C$8:$AI$73,10,FALSE)</f>
        <v>x</v>
      </c>
      <c r="J72" s="1" t="str">
        <f>VLOOKUP($A72,sort!$C$8:$AI$73,11,FALSE)</f>
        <v>x</v>
      </c>
      <c r="K72" s="1" t="str">
        <f>VLOOKUP($A72,sort!$C$8:$AI$73,12,FALSE)</f>
        <v>x</v>
      </c>
      <c r="L72" s="1" t="str">
        <f>VLOOKUP($A72,sort!$C$8:$AI$73,13,FALSE)</f>
        <v>x</v>
      </c>
      <c r="M72" s="1" t="str">
        <f>VLOOKUP($A72,sort!$C$8:$AI$73,14,FALSE)</f>
        <v>x</v>
      </c>
      <c r="N72" s="1" t="str">
        <f>VLOOKUP($A72,sort!$C$8:$AI$73,15,FALSE)</f>
        <v>x</v>
      </c>
      <c r="O72" s="1" t="str">
        <f>VLOOKUP($A72,sort!$C$8:$AI$73,16,FALSE)</f>
        <v>x</v>
      </c>
      <c r="P72" s="1" t="str">
        <f>VLOOKUP($A72,sort!$C$8:$AI$73,17,FALSE)</f>
        <v>x</v>
      </c>
      <c r="Q72" s="1" t="str">
        <f>VLOOKUP($A72,sort!$C$8:$AI$73,18,FALSE)</f>
        <v>x</v>
      </c>
      <c r="R72" s="1" t="str">
        <f>VLOOKUP($A72,sort!$C$8:$AI$73,19,FALSE)</f>
        <v>x</v>
      </c>
      <c r="S72" s="1" t="str">
        <f>VLOOKUP($A72,sort!$C$8:$AI$73,20,FALSE)</f>
        <v>x</v>
      </c>
      <c r="T72" s="1" t="str">
        <f>VLOOKUP($A72,sort!$C$8:$AI$73,21,FALSE)</f>
        <v>x</v>
      </c>
      <c r="U72" s="1" t="str">
        <f>VLOOKUP($A72,sort!$C$8:$AI$73,22,FALSE)</f>
        <v>x</v>
      </c>
      <c r="V72" s="1" t="str">
        <f>VLOOKUP($A72,sort!$C$8:$AI$73,23,FALSE)</f>
        <v>x</v>
      </c>
      <c r="W72" s="1" t="str">
        <f>VLOOKUP($A72,sort!$C$8:$AI$73,24,FALSE)</f>
        <v>x</v>
      </c>
      <c r="X72" s="99">
        <f t="shared" si="3"/>
        <v>0</v>
      </c>
      <c r="Y72" s="2"/>
      <c r="Z72" s="94">
        <f>VLOOKUP($A72,sort!$C$8:$AI$73,33,FALSE)</f>
        <v>2.3E-6</v>
      </c>
      <c r="AA72" s="87">
        <f>'preračuni STB'!V520</f>
        <v>0</v>
      </c>
    </row>
    <row r="73" spans="1:27" ht="15.75">
      <c r="E73" s="11" t="s">
        <v>1</v>
      </c>
      <c r="F73" s="12">
        <f>'Vnos rezultatov'!H72</f>
        <v>4</v>
      </c>
      <c r="G73" s="12">
        <f>'Vnos rezultatov'!I72</f>
        <v>3</v>
      </c>
      <c r="H73" s="12">
        <f>'Vnos rezultatov'!J72</f>
        <v>3</v>
      </c>
      <c r="I73" s="12">
        <f>'Vnos rezultatov'!K72</f>
        <v>4</v>
      </c>
      <c r="J73" s="12">
        <f>'Vnos rezultatov'!L72</f>
        <v>4</v>
      </c>
      <c r="K73" s="12">
        <f>'Vnos rezultatov'!M72</f>
        <v>4</v>
      </c>
      <c r="L73" s="12">
        <f>'Vnos rezultatov'!N72</f>
        <v>3</v>
      </c>
      <c r="M73" s="12">
        <f>'Vnos rezultatov'!O72</f>
        <v>4</v>
      </c>
      <c r="N73" s="12">
        <f>'Vnos rezultatov'!P72</f>
        <v>3</v>
      </c>
      <c r="O73" s="12">
        <f>'Vnos rezultatov'!Q72</f>
        <v>4</v>
      </c>
      <c r="P73" s="12">
        <f>'Vnos rezultatov'!R72</f>
        <v>3</v>
      </c>
      <c r="Q73" s="12">
        <f>'Vnos rezultatov'!S72</f>
        <v>3</v>
      </c>
      <c r="R73" s="12">
        <f>'Vnos rezultatov'!T72</f>
        <v>4</v>
      </c>
      <c r="S73" s="12">
        <f>'Vnos rezultatov'!U72</f>
        <v>4</v>
      </c>
      <c r="T73" s="12">
        <f>'Vnos rezultatov'!V72</f>
        <v>4</v>
      </c>
      <c r="U73" s="12">
        <f>'Vnos rezultatov'!W72</f>
        <v>3</v>
      </c>
      <c r="V73" s="12">
        <f>'Vnos rezultatov'!X72</f>
        <v>4</v>
      </c>
      <c r="W73" s="12">
        <f>'Vnos rezultatov'!Y72</f>
        <v>3</v>
      </c>
      <c r="X73" s="18">
        <f>SUM(F73:W73)</f>
        <v>64</v>
      </c>
      <c r="Y73" s="3"/>
      <c r="Z73" s="95"/>
      <c r="AA73" s="3"/>
    </row>
    <row r="74" spans="1:27" ht="15.75">
      <c r="E74" s="11" t="s">
        <v>20</v>
      </c>
      <c r="F74" s="12">
        <f>'Vnos rezultatov'!H73</f>
        <v>7</v>
      </c>
      <c r="G74" s="12">
        <f>'Vnos rezultatov'!I73</f>
        <v>15</v>
      </c>
      <c r="H74" s="12">
        <f>'Vnos rezultatov'!J73</f>
        <v>13</v>
      </c>
      <c r="I74" s="12">
        <f>'Vnos rezultatov'!K73</f>
        <v>9</v>
      </c>
      <c r="J74" s="12">
        <f>'Vnos rezultatov'!L73</f>
        <v>3</v>
      </c>
      <c r="K74" s="12">
        <f>'Vnos rezultatov'!M73</f>
        <v>5</v>
      </c>
      <c r="L74" s="12">
        <f>'Vnos rezultatov'!N73</f>
        <v>11</v>
      </c>
      <c r="M74" s="12">
        <f>'Vnos rezultatov'!O73</f>
        <v>1</v>
      </c>
      <c r="N74" s="12">
        <f>'Vnos rezultatov'!P73</f>
        <v>17</v>
      </c>
      <c r="O74" s="12">
        <f>'Vnos rezultatov'!Q73</f>
        <v>8</v>
      </c>
      <c r="P74" s="12">
        <f>'Vnos rezultatov'!R73</f>
        <v>16</v>
      </c>
      <c r="Q74" s="12">
        <f>'Vnos rezultatov'!S73</f>
        <v>14</v>
      </c>
      <c r="R74" s="12">
        <f>'Vnos rezultatov'!T73</f>
        <v>10</v>
      </c>
      <c r="S74" s="12">
        <f>'Vnos rezultatov'!U73</f>
        <v>4</v>
      </c>
      <c r="T74" s="12">
        <f>'Vnos rezultatov'!V73</f>
        <v>6</v>
      </c>
      <c r="U74" s="12">
        <f>'Vnos rezultatov'!W73</f>
        <v>12</v>
      </c>
      <c r="V74" s="12">
        <f>'Vnos rezultatov'!X73</f>
        <v>2</v>
      </c>
      <c r="W74" s="12">
        <f>'Vnos rezultatov'!Y73</f>
        <v>18</v>
      </c>
    </row>
  </sheetData>
  <sheetProtection algorithmName="SHA-512" hashValue="K3J7Olob6WwEmrTiPjr39fI8GWiuO3/1WRZYUw0A5Qi/5j3Eb8Velc6XgeaZvVo2OZjGoVLUjSHF4BbFOwNgqA==" saltValue="LDDN8v9LjVQTHK8y8bkFWA==" spinCount="100000" sheet="1" objects="1" scenarios="1"/>
  <sortState ref="C8:Z11">
    <sortCondition descending="1" ref="Z6:Z23"/>
    <sortCondition ref="D6:D23"/>
  </sortState>
  <mergeCells count="23">
    <mergeCell ref="T4:T5"/>
    <mergeCell ref="N4:N5"/>
    <mergeCell ref="O4:O5"/>
    <mergeCell ref="P4:P5"/>
    <mergeCell ref="Q4:Q5"/>
    <mergeCell ref="R4:R5"/>
    <mergeCell ref="S4:S5"/>
    <mergeCell ref="B6:B7"/>
    <mergeCell ref="C6:C7"/>
    <mergeCell ref="D6:D7"/>
    <mergeCell ref="F3:W3"/>
    <mergeCell ref="H4:H5"/>
    <mergeCell ref="G4:G5"/>
    <mergeCell ref="F4:F5"/>
    <mergeCell ref="C3:D5"/>
    <mergeCell ref="M4:M5"/>
    <mergeCell ref="L4:L5"/>
    <mergeCell ref="K4:K5"/>
    <mergeCell ref="J4:J5"/>
    <mergeCell ref="I4:I5"/>
    <mergeCell ref="W4:W5"/>
    <mergeCell ref="V4:V5"/>
    <mergeCell ref="U4:U5"/>
  </mergeCells>
  <conditionalFormatting sqref="E3:E5 X6:X7">
    <cfRule type="cellIs" dxfId="752" priority="558" operator="equal">
      <formula>0</formula>
    </cfRule>
  </conditionalFormatting>
  <conditionalFormatting sqref="AA6:AA7">
    <cfRule type="cellIs" dxfId="751" priority="555" operator="equal">
      <formula>0</formula>
    </cfRule>
  </conditionalFormatting>
  <conditionalFormatting sqref="C8:D72">
    <cfRule type="cellIs" dxfId="750" priority="92" operator="equal">
      <formula>0</formula>
    </cfRule>
    <cfRule type="containsBlanks" dxfId="749" priority="93">
      <formula>LEN(TRIM(C8))=0</formula>
    </cfRule>
  </conditionalFormatting>
  <conditionalFormatting sqref="Z73:Z1048576 Z6:Z7">
    <cfRule type="cellIs" dxfId="748" priority="78" operator="equal">
      <formula>200</formula>
    </cfRule>
    <cfRule type="cellIs" dxfId="747" priority="79" operator="equal">
      <formula>0</formula>
    </cfRule>
  </conditionalFormatting>
  <conditionalFormatting sqref="X8:X72">
    <cfRule type="cellIs" dxfId="746" priority="77" operator="equal">
      <formula>0</formula>
    </cfRule>
  </conditionalFormatting>
  <conditionalFormatting sqref="E8:E72">
    <cfRule type="cellIs" dxfId="745" priority="75" operator="equal">
      <formula>-3</formula>
    </cfRule>
  </conditionalFormatting>
  <conditionalFormatting sqref="Z8:Z72">
    <cfRule type="cellIs" dxfId="744" priority="74" operator="lessThan">
      <formula>1</formula>
    </cfRule>
  </conditionalFormatting>
  <conditionalFormatting sqref="AA8:AA72">
    <cfRule type="cellIs" dxfId="743" priority="73" operator="lessThan">
      <formula>1</formula>
    </cfRule>
  </conditionalFormatting>
  <conditionalFormatting sqref="F8:O72">
    <cfRule type="containsText" dxfId="742" priority="67" operator="containsText" text="x">
      <formula>NOT(ISERROR(SEARCH("x",F8)))</formula>
    </cfRule>
    <cfRule type="cellIs" dxfId="741" priority="68" operator="greaterThan">
      <formula>F$73+1</formula>
    </cfRule>
    <cfRule type="cellIs" dxfId="740" priority="69" operator="equal">
      <formula>F$73+1</formula>
    </cfRule>
    <cfRule type="cellIs" dxfId="739" priority="70" operator="equal">
      <formula>F$73-1</formula>
    </cfRule>
    <cfRule type="cellIs" dxfId="738" priority="71" operator="equal">
      <formula>F$73-2</formula>
    </cfRule>
    <cfRule type="cellIs" dxfId="737" priority="72" operator="equal">
      <formula>F$73</formula>
    </cfRule>
  </conditionalFormatting>
  <conditionalFormatting sqref="P8:P72">
    <cfRule type="containsText" dxfId="736" priority="61" operator="containsText" text="x">
      <formula>NOT(ISERROR(SEARCH("x",P8)))</formula>
    </cfRule>
    <cfRule type="cellIs" dxfId="735" priority="62" operator="greaterThan">
      <formula>P$73+1</formula>
    </cfRule>
    <cfRule type="cellIs" dxfId="734" priority="63" operator="equal">
      <formula>P$73+1</formula>
    </cfRule>
    <cfRule type="cellIs" dxfId="733" priority="64" operator="equal">
      <formula>P$73-1</formula>
    </cfRule>
    <cfRule type="cellIs" dxfId="732" priority="65" operator="equal">
      <formula>P$73-2</formula>
    </cfRule>
    <cfRule type="cellIs" dxfId="731" priority="66" operator="equal">
      <formula>P$73</formula>
    </cfRule>
  </conditionalFormatting>
  <conditionalFormatting sqref="Q8:Q72">
    <cfRule type="containsText" dxfId="730" priority="55" operator="containsText" text="x">
      <formula>NOT(ISERROR(SEARCH("x",Q8)))</formula>
    </cfRule>
    <cfRule type="cellIs" dxfId="729" priority="56" operator="greaterThan">
      <formula>Q$73+1</formula>
    </cfRule>
    <cfRule type="cellIs" dxfId="728" priority="57" operator="equal">
      <formula>Q$73+1</formula>
    </cfRule>
    <cfRule type="cellIs" dxfId="727" priority="58" operator="equal">
      <formula>Q$73-1</formula>
    </cfRule>
    <cfRule type="cellIs" dxfId="726" priority="59" operator="equal">
      <formula>Q$73-2</formula>
    </cfRule>
    <cfRule type="cellIs" dxfId="725" priority="60" operator="equal">
      <formula>Q$73</formula>
    </cfRule>
  </conditionalFormatting>
  <conditionalFormatting sqref="R8:R72">
    <cfRule type="containsText" dxfId="724" priority="49" operator="containsText" text="x">
      <formula>NOT(ISERROR(SEARCH("x",R8)))</formula>
    </cfRule>
    <cfRule type="cellIs" dxfId="723" priority="50" operator="greaterThan">
      <formula>R$73+1</formula>
    </cfRule>
    <cfRule type="cellIs" dxfId="722" priority="51" operator="equal">
      <formula>R$73+1</formula>
    </cfRule>
    <cfRule type="cellIs" dxfId="721" priority="52" operator="equal">
      <formula>R$73-1</formula>
    </cfRule>
    <cfRule type="cellIs" dxfId="720" priority="53" operator="equal">
      <formula>R$73-2</formula>
    </cfRule>
    <cfRule type="cellIs" dxfId="719" priority="54" operator="equal">
      <formula>R$73</formula>
    </cfRule>
  </conditionalFormatting>
  <conditionalFormatting sqref="S8:S72">
    <cfRule type="containsText" dxfId="718" priority="43" operator="containsText" text="x">
      <formula>NOT(ISERROR(SEARCH("x",S8)))</formula>
    </cfRule>
    <cfRule type="cellIs" dxfId="717" priority="44" operator="greaterThan">
      <formula>S$73+1</formula>
    </cfRule>
    <cfRule type="cellIs" dxfId="716" priority="45" operator="equal">
      <formula>S$73+1</formula>
    </cfRule>
    <cfRule type="cellIs" dxfId="715" priority="46" operator="equal">
      <formula>S$73-1</formula>
    </cfRule>
    <cfRule type="cellIs" dxfId="714" priority="47" operator="equal">
      <formula>S$73-2</formula>
    </cfRule>
    <cfRule type="cellIs" dxfId="713" priority="48" operator="equal">
      <formula>S$73</formula>
    </cfRule>
  </conditionalFormatting>
  <conditionalFormatting sqref="T8:T72">
    <cfRule type="containsText" dxfId="712" priority="37" operator="containsText" text="x">
      <formula>NOT(ISERROR(SEARCH("x",T8)))</formula>
    </cfRule>
    <cfRule type="cellIs" dxfId="711" priority="38" operator="greaterThan">
      <formula>T$73+1</formula>
    </cfRule>
    <cfRule type="cellIs" dxfId="710" priority="39" operator="equal">
      <formula>T$73+1</formula>
    </cfRule>
    <cfRule type="cellIs" dxfId="709" priority="40" operator="equal">
      <formula>T$73-1</formula>
    </cfRule>
    <cfRule type="cellIs" dxfId="708" priority="41" operator="equal">
      <formula>T$73-2</formula>
    </cfRule>
    <cfRule type="cellIs" dxfId="707" priority="42" operator="equal">
      <formula>T$73</formula>
    </cfRule>
  </conditionalFormatting>
  <conditionalFormatting sqref="U8:U72">
    <cfRule type="containsText" dxfId="706" priority="31" operator="containsText" text="x">
      <formula>NOT(ISERROR(SEARCH("x",U8)))</formula>
    </cfRule>
    <cfRule type="cellIs" dxfId="705" priority="32" operator="greaterThan">
      <formula>U$73+1</formula>
    </cfRule>
    <cfRule type="cellIs" dxfId="704" priority="33" operator="equal">
      <formula>U$73+1</formula>
    </cfRule>
    <cfRule type="cellIs" dxfId="703" priority="34" operator="equal">
      <formula>U$73-1</formula>
    </cfRule>
    <cfRule type="cellIs" dxfId="702" priority="35" operator="equal">
      <formula>U$73-2</formula>
    </cfRule>
    <cfRule type="cellIs" dxfId="701" priority="36" operator="equal">
      <formula>U$73</formula>
    </cfRule>
  </conditionalFormatting>
  <conditionalFormatting sqref="V8:V72">
    <cfRule type="containsText" dxfId="700" priority="25" operator="containsText" text="x">
      <formula>NOT(ISERROR(SEARCH("x",V8)))</formula>
    </cfRule>
    <cfRule type="cellIs" dxfId="699" priority="26" operator="greaterThan">
      <formula>V$73+1</formula>
    </cfRule>
    <cfRule type="cellIs" dxfId="698" priority="27" operator="equal">
      <formula>V$73+1</formula>
    </cfRule>
    <cfRule type="cellIs" dxfId="697" priority="28" operator="equal">
      <formula>V$73-1</formula>
    </cfRule>
    <cfRule type="cellIs" dxfId="696" priority="29" operator="equal">
      <formula>V$73-2</formula>
    </cfRule>
    <cfRule type="cellIs" dxfId="695" priority="30" operator="equal">
      <formula>V$73</formula>
    </cfRule>
  </conditionalFormatting>
  <conditionalFormatting sqref="W8:W72">
    <cfRule type="containsText" dxfId="694" priority="19" operator="containsText" text="x">
      <formula>NOT(ISERROR(SEARCH("x",W8)))</formula>
    </cfRule>
    <cfRule type="cellIs" dxfId="693" priority="20" operator="greaterThan">
      <formula>W$73+1</formula>
    </cfRule>
    <cfRule type="cellIs" dxfId="692" priority="21" operator="equal">
      <formula>W$73+1</formula>
    </cfRule>
    <cfRule type="cellIs" dxfId="691" priority="22" operator="equal">
      <formula>W$73-1</formula>
    </cfRule>
    <cfRule type="cellIs" dxfId="690" priority="23" operator="equal">
      <formula>W$73-2</formula>
    </cfRule>
    <cfRule type="cellIs" dxfId="689" priority="24" operator="equal">
      <formula>W$73</formula>
    </cfRule>
  </conditionalFormatting>
  <conditionalFormatting sqref="C6:D6">
    <cfRule type="cellIs" dxfId="688" priority="1" operator="equal">
      <formula>0</formula>
    </cfRule>
  </conditionalFormatting>
  <pageMargins left="0.19685039370078741" right="0.1574803149606299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29"/>
  <sheetViews>
    <sheetView workbookViewId="0">
      <selection activeCell="B5" sqref="B5"/>
    </sheetView>
  </sheetViews>
  <sheetFormatPr defaultRowHeight="15"/>
  <cols>
    <col min="1" max="1" width="16.140625" customWidth="1"/>
    <col min="2" max="2" width="8.85546875" customWidth="1"/>
    <col min="3" max="3" width="8.42578125" customWidth="1"/>
    <col min="5" max="23" width="5.7109375" customWidth="1"/>
  </cols>
  <sheetData>
    <row r="1" spans="1:23" ht="21">
      <c r="A1" s="26" t="s">
        <v>24</v>
      </c>
      <c r="B1" s="27" t="s">
        <v>6</v>
      </c>
      <c r="C1" s="28" t="s">
        <v>7</v>
      </c>
      <c r="D1" s="40" t="s">
        <v>32</v>
      </c>
      <c r="E1" s="31"/>
      <c r="F1" s="31"/>
      <c r="G1" s="31"/>
      <c r="H1" s="31"/>
      <c r="I1" s="31"/>
      <c r="J1" s="31"/>
      <c r="K1" s="31"/>
      <c r="L1" s="31"/>
      <c r="M1" s="31"/>
      <c r="N1" s="31"/>
      <c r="O1" s="31"/>
      <c r="P1" s="31"/>
      <c r="Q1" s="31"/>
      <c r="R1" s="31"/>
      <c r="S1" s="31"/>
      <c r="T1" s="31"/>
      <c r="U1" s="31"/>
      <c r="V1" s="31"/>
      <c r="W1" s="2"/>
    </row>
    <row r="2" spans="1:23" ht="15.75" customHeight="1">
      <c r="A2" s="21" t="s">
        <v>25</v>
      </c>
      <c r="B2" s="25">
        <v>3952</v>
      </c>
      <c r="C2" s="19">
        <v>3274</v>
      </c>
      <c r="D2" s="36" t="s">
        <v>0</v>
      </c>
      <c r="E2" s="39">
        <v>1</v>
      </c>
      <c r="F2" s="39">
        <v>2</v>
      </c>
      <c r="G2" s="39">
        <v>3</v>
      </c>
      <c r="H2" s="39">
        <v>4</v>
      </c>
      <c r="I2" s="39">
        <v>5</v>
      </c>
      <c r="J2" s="39">
        <v>6</v>
      </c>
      <c r="K2" s="39">
        <v>7</v>
      </c>
      <c r="L2" s="39">
        <v>8</v>
      </c>
      <c r="M2" s="39">
        <v>9</v>
      </c>
      <c r="N2" s="39">
        <v>10</v>
      </c>
      <c r="O2" s="39">
        <v>11</v>
      </c>
      <c r="P2" s="39">
        <v>12</v>
      </c>
      <c r="Q2" s="39">
        <v>13</v>
      </c>
      <c r="R2" s="39">
        <v>14</v>
      </c>
      <c r="S2" s="39">
        <v>15</v>
      </c>
      <c r="T2" s="39">
        <v>16</v>
      </c>
      <c r="U2" s="39">
        <v>17</v>
      </c>
      <c r="V2" s="39">
        <v>18</v>
      </c>
      <c r="W2" s="2"/>
    </row>
    <row r="3" spans="1:23" ht="19.5" customHeight="1">
      <c r="A3" s="22" t="s">
        <v>26</v>
      </c>
      <c r="B3" s="25">
        <v>60.8</v>
      </c>
      <c r="C3" s="19">
        <v>61.5</v>
      </c>
      <c r="D3" s="37" t="s">
        <v>1</v>
      </c>
      <c r="E3" s="38">
        <v>4</v>
      </c>
      <c r="F3" s="38">
        <v>3</v>
      </c>
      <c r="G3" s="38">
        <v>3</v>
      </c>
      <c r="H3" s="38">
        <v>4</v>
      </c>
      <c r="I3" s="38">
        <v>4</v>
      </c>
      <c r="J3" s="38">
        <v>4</v>
      </c>
      <c r="K3" s="38">
        <v>3</v>
      </c>
      <c r="L3" s="38">
        <v>4</v>
      </c>
      <c r="M3" s="38">
        <v>3</v>
      </c>
      <c r="N3" s="38">
        <v>4</v>
      </c>
      <c r="O3" s="38">
        <v>3</v>
      </c>
      <c r="P3" s="38">
        <v>3</v>
      </c>
      <c r="Q3" s="38">
        <v>4</v>
      </c>
      <c r="R3" s="38">
        <v>4</v>
      </c>
      <c r="S3" s="38">
        <v>4</v>
      </c>
      <c r="T3" s="38">
        <v>3</v>
      </c>
      <c r="U3" s="38">
        <v>4</v>
      </c>
      <c r="V3" s="38">
        <v>3</v>
      </c>
      <c r="W3" s="18">
        <f>SUM(E3:V3)</f>
        <v>64</v>
      </c>
    </row>
    <row r="4" spans="1:23" ht="18.75" customHeight="1" thickBot="1">
      <c r="A4" s="21" t="s">
        <v>27</v>
      </c>
      <c r="B4" s="25">
        <v>118</v>
      </c>
      <c r="C4" s="19">
        <v>119</v>
      </c>
      <c r="D4" s="37" t="s">
        <v>20</v>
      </c>
      <c r="E4" s="33">
        <v>7</v>
      </c>
      <c r="F4" s="33">
        <v>15</v>
      </c>
      <c r="G4" s="33">
        <v>13</v>
      </c>
      <c r="H4" s="33">
        <v>9</v>
      </c>
      <c r="I4" s="33">
        <v>3</v>
      </c>
      <c r="J4" s="33">
        <v>5</v>
      </c>
      <c r="K4" s="33">
        <v>11</v>
      </c>
      <c r="L4" s="33">
        <v>1</v>
      </c>
      <c r="M4" s="33">
        <v>17</v>
      </c>
      <c r="N4" s="33">
        <v>8</v>
      </c>
      <c r="O4" s="33">
        <v>16</v>
      </c>
      <c r="P4" s="33">
        <v>14</v>
      </c>
      <c r="Q4" s="33">
        <v>10</v>
      </c>
      <c r="R4" s="33">
        <v>4</v>
      </c>
      <c r="S4" s="33">
        <v>6</v>
      </c>
      <c r="T4" s="33">
        <v>12</v>
      </c>
      <c r="U4" s="33">
        <v>2</v>
      </c>
      <c r="V4" s="33">
        <v>18</v>
      </c>
      <c r="W4" s="43">
        <f>SUM(E4:V4)</f>
        <v>171</v>
      </c>
    </row>
    <row r="5" spans="1:23" ht="18.75" customHeight="1">
      <c r="A5" s="23" t="s">
        <v>28</v>
      </c>
      <c r="B5" s="24">
        <v>64</v>
      </c>
      <c r="C5" s="20">
        <v>64</v>
      </c>
    </row>
    <row r="6" spans="1:23" ht="18" customHeight="1"/>
    <row r="7" spans="1:23" ht="21">
      <c r="A7" s="26" t="s">
        <v>24</v>
      </c>
      <c r="B7" s="27" t="s">
        <v>6</v>
      </c>
      <c r="C7" s="28" t="s">
        <v>7</v>
      </c>
      <c r="D7" s="40" t="s">
        <v>33</v>
      </c>
      <c r="E7" s="31"/>
      <c r="F7" s="31"/>
      <c r="G7" s="31"/>
      <c r="H7" s="31"/>
      <c r="I7" s="31"/>
      <c r="J7" s="31"/>
      <c r="K7" s="31"/>
      <c r="L7" s="31"/>
      <c r="M7" s="31"/>
      <c r="N7" s="31"/>
      <c r="O7" s="31"/>
      <c r="P7" s="31"/>
      <c r="Q7" s="31"/>
      <c r="R7" s="31"/>
      <c r="S7" s="31"/>
      <c r="T7" s="31"/>
      <c r="U7" s="31"/>
      <c r="V7" s="31"/>
      <c r="W7" s="2"/>
    </row>
    <row r="8" spans="1:23" ht="15.75">
      <c r="A8" s="21" t="s">
        <v>25</v>
      </c>
      <c r="B8" s="41">
        <v>5429</v>
      </c>
      <c r="C8" s="42">
        <v>4962</v>
      </c>
      <c r="D8" s="36" t="s">
        <v>0</v>
      </c>
      <c r="E8" s="39">
        <v>1</v>
      </c>
      <c r="F8" s="39">
        <v>2</v>
      </c>
      <c r="G8" s="39">
        <v>3</v>
      </c>
      <c r="H8" s="39">
        <v>4</v>
      </c>
      <c r="I8" s="39">
        <v>5</v>
      </c>
      <c r="J8" s="39">
        <v>6</v>
      </c>
      <c r="K8" s="39">
        <v>7</v>
      </c>
      <c r="L8" s="39">
        <v>8</v>
      </c>
      <c r="M8" s="39">
        <v>9</v>
      </c>
      <c r="N8" s="39">
        <v>10</v>
      </c>
      <c r="O8" s="39">
        <v>11</v>
      </c>
      <c r="P8" s="39">
        <v>12</v>
      </c>
      <c r="Q8" s="39">
        <v>13</v>
      </c>
      <c r="R8" s="39">
        <v>14</v>
      </c>
      <c r="S8" s="39">
        <v>15</v>
      </c>
      <c r="T8" s="39">
        <v>16</v>
      </c>
      <c r="U8" s="39">
        <v>17</v>
      </c>
      <c r="V8" s="39">
        <v>18</v>
      </c>
      <c r="W8" s="2"/>
    </row>
    <row r="9" spans="1:23" ht="15.75">
      <c r="A9" s="22" t="s">
        <v>26</v>
      </c>
      <c r="B9" s="25">
        <v>68.5</v>
      </c>
      <c r="C9" s="19">
        <v>69</v>
      </c>
      <c r="D9" s="37" t="s">
        <v>1</v>
      </c>
      <c r="E9" s="38">
        <v>4</v>
      </c>
      <c r="F9" s="38">
        <v>4</v>
      </c>
      <c r="G9" s="38">
        <v>3</v>
      </c>
      <c r="H9" s="38">
        <v>3</v>
      </c>
      <c r="I9" s="38">
        <v>4</v>
      </c>
      <c r="J9" s="38">
        <v>4</v>
      </c>
      <c r="K9" s="38">
        <v>5</v>
      </c>
      <c r="L9" s="38">
        <v>4</v>
      </c>
      <c r="M9" s="38">
        <v>4</v>
      </c>
      <c r="N9" s="38">
        <v>3</v>
      </c>
      <c r="O9" s="38">
        <v>4</v>
      </c>
      <c r="P9" s="38">
        <v>5</v>
      </c>
      <c r="Q9" s="38">
        <v>4</v>
      </c>
      <c r="R9" s="38">
        <v>5</v>
      </c>
      <c r="S9" s="38">
        <v>3</v>
      </c>
      <c r="T9" s="38">
        <v>3</v>
      </c>
      <c r="U9" s="38">
        <v>4</v>
      </c>
      <c r="V9" s="38">
        <v>4</v>
      </c>
      <c r="W9" s="18">
        <f>SUM(E9:V9)</f>
        <v>70</v>
      </c>
    </row>
    <row r="10" spans="1:23" ht="16.5" thickBot="1">
      <c r="A10" s="21" t="s">
        <v>27</v>
      </c>
      <c r="B10" s="25">
        <v>119</v>
      </c>
      <c r="C10" s="19">
        <v>121</v>
      </c>
      <c r="D10" s="37" t="s">
        <v>20</v>
      </c>
      <c r="E10" s="33">
        <v>2</v>
      </c>
      <c r="F10" s="33">
        <v>18</v>
      </c>
      <c r="G10" s="33">
        <v>16</v>
      </c>
      <c r="H10" s="33">
        <v>14</v>
      </c>
      <c r="I10" s="33">
        <v>8</v>
      </c>
      <c r="J10" s="33">
        <v>10</v>
      </c>
      <c r="K10" s="33">
        <v>4</v>
      </c>
      <c r="L10" s="33">
        <v>12</v>
      </c>
      <c r="M10" s="33">
        <v>6</v>
      </c>
      <c r="N10" s="33">
        <v>5</v>
      </c>
      <c r="O10" s="33">
        <v>17</v>
      </c>
      <c r="P10" s="33">
        <v>13</v>
      </c>
      <c r="Q10" s="33">
        <v>3</v>
      </c>
      <c r="R10" s="33">
        <v>7</v>
      </c>
      <c r="S10" s="33">
        <v>11</v>
      </c>
      <c r="T10" s="33">
        <v>15</v>
      </c>
      <c r="U10" s="33">
        <v>1</v>
      </c>
      <c r="V10" s="33">
        <v>9</v>
      </c>
      <c r="W10" s="43">
        <f>SUM(E10:V10)</f>
        <v>171</v>
      </c>
    </row>
    <row r="11" spans="1:23">
      <c r="A11" s="23" t="s">
        <v>28</v>
      </c>
      <c r="B11" s="24">
        <v>70</v>
      </c>
      <c r="C11" s="20">
        <v>70</v>
      </c>
    </row>
    <row r="13" spans="1:23" ht="21">
      <c r="A13" s="26" t="s">
        <v>24</v>
      </c>
      <c r="B13" s="27" t="s">
        <v>6</v>
      </c>
      <c r="C13" s="28" t="s">
        <v>7</v>
      </c>
      <c r="D13" s="40" t="s">
        <v>35</v>
      </c>
      <c r="E13" s="31"/>
      <c r="F13" s="31"/>
      <c r="G13" s="31"/>
      <c r="H13" s="31"/>
      <c r="I13" s="31"/>
      <c r="J13" s="31"/>
      <c r="K13" s="31"/>
      <c r="L13" s="31"/>
      <c r="M13" s="31"/>
      <c r="N13" s="31"/>
      <c r="O13" s="31"/>
      <c r="P13" s="31"/>
      <c r="Q13" s="31"/>
      <c r="R13" s="31"/>
      <c r="S13" s="31"/>
      <c r="T13" s="31"/>
      <c r="U13" s="31"/>
      <c r="V13" s="31"/>
      <c r="W13" s="2"/>
    </row>
    <row r="14" spans="1:23" ht="15.75">
      <c r="A14" s="21" t="s">
        <v>25</v>
      </c>
      <c r="B14" s="41">
        <v>5214</v>
      </c>
      <c r="C14" s="42">
        <v>4796</v>
      </c>
      <c r="D14" s="36" t="s">
        <v>0</v>
      </c>
      <c r="E14" s="39">
        <v>1</v>
      </c>
      <c r="F14" s="39">
        <v>2</v>
      </c>
      <c r="G14" s="39">
        <v>3</v>
      </c>
      <c r="H14" s="39">
        <v>4</v>
      </c>
      <c r="I14" s="39">
        <v>5</v>
      </c>
      <c r="J14" s="39">
        <v>6</v>
      </c>
      <c r="K14" s="39">
        <v>7</v>
      </c>
      <c r="L14" s="39">
        <v>8</v>
      </c>
      <c r="M14" s="39">
        <v>9</v>
      </c>
      <c r="N14" s="39">
        <v>10</v>
      </c>
      <c r="O14" s="39">
        <v>11</v>
      </c>
      <c r="P14" s="39">
        <v>12</v>
      </c>
      <c r="Q14" s="39">
        <v>13</v>
      </c>
      <c r="R14" s="39">
        <v>14</v>
      </c>
      <c r="S14" s="39">
        <v>15</v>
      </c>
      <c r="T14" s="39">
        <v>16</v>
      </c>
      <c r="U14" s="39">
        <v>17</v>
      </c>
      <c r="V14" s="39">
        <v>18</v>
      </c>
      <c r="W14" s="2"/>
    </row>
    <row r="15" spans="1:23" ht="15.75">
      <c r="A15" s="22" t="s">
        <v>26</v>
      </c>
      <c r="B15" s="25">
        <v>68.8</v>
      </c>
      <c r="C15" s="19">
        <v>70.5</v>
      </c>
      <c r="D15" s="37" t="s">
        <v>1</v>
      </c>
      <c r="E15" s="38">
        <v>4</v>
      </c>
      <c r="F15" s="38">
        <v>4</v>
      </c>
      <c r="G15" s="38">
        <v>4</v>
      </c>
      <c r="H15" s="38">
        <v>4</v>
      </c>
      <c r="I15" s="38">
        <v>5</v>
      </c>
      <c r="J15" s="38">
        <v>3</v>
      </c>
      <c r="K15" s="38">
        <v>4</v>
      </c>
      <c r="L15" s="38">
        <v>3</v>
      </c>
      <c r="M15" s="38">
        <v>4</v>
      </c>
      <c r="N15" s="38">
        <v>4</v>
      </c>
      <c r="O15" s="38">
        <v>3</v>
      </c>
      <c r="P15" s="38">
        <v>5</v>
      </c>
      <c r="Q15" s="38">
        <v>4</v>
      </c>
      <c r="R15" s="38">
        <v>4</v>
      </c>
      <c r="S15" s="38">
        <v>4</v>
      </c>
      <c r="T15" s="38">
        <v>4</v>
      </c>
      <c r="U15" s="38">
        <v>3</v>
      </c>
      <c r="V15" s="38">
        <v>5</v>
      </c>
      <c r="W15" s="18">
        <f>SUM(E15:V15)</f>
        <v>71</v>
      </c>
    </row>
    <row r="16" spans="1:23" ht="16.5" thickBot="1">
      <c r="A16" s="21" t="s">
        <v>27</v>
      </c>
      <c r="B16" s="25">
        <v>131</v>
      </c>
      <c r="C16" s="19">
        <v>124</v>
      </c>
      <c r="D16" s="37" t="s">
        <v>20</v>
      </c>
      <c r="E16" s="33">
        <v>17</v>
      </c>
      <c r="F16" s="33">
        <v>1</v>
      </c>
      <c r="G16" s="33">
        <v>3</v>
      </c>
      <c r="H16" s="33">
        <v>5</v>
      </c>
      <c r="I16" s="33">
        <v>15</v>
      </c>
      <c r="J16" s="33">
        <v>11</v>
      </c>
      <c r="K16" s="33">
        <v>9</v>
      </c>
      <c r="L16" s="33">
        <v>7</v>
      </c>
      <c r="M16" s="33">
        <v>13</v>
      </c>
      <c r="N16" s="33">
        <v>2</v>
      </c>
      <c r="O16" s="33">
        <v>6</v>
      </c>
      <c r="P16" s="33">
        <v>18</v>
      </c>
      <c r="Q16" s="33">
        <v>14</v>
      </c>
      <c r="R16" s="33">
        <v>8</v>
      </c>
      <c r="S16" s="33">
        <v>12</v>
      </c>
      <c r="T16" s="33">
        <v>16</v>
      </c>
      <c r="U16" s="33">
        <v>4</v>
      </c>
      <c r="V16" s="33">
        <v>10</v>
      </c>
      <c r="W16" s="43">
        <f>SUM(E16:V16)</f>
        <v>171</v>
      </c>
    </row>
    <row r="17" spans="1:23">
      <c r="A17" s="23" t="s">
        <v>28</v>
      </c>
      <c r="B17" s="24">
        <v>71</v>
      </c>
      <c r="C17" s="20">
        <v>71</v>
      </c>
    </row>
    <row r="19" spans="1:23" ht="21">
      <c r="A19" s="26" t="s">
        <v>24</v>
      </c>
      <c r="B19" s="27" t="s">
        <v>6</v>
      </c>
      <c r="C19" s="28" t="s">
        <v>7</v>
      </c>
      <c r="D19" s="40" t="s">
        <v>34</v>
      </c>
      <c r="E19" s="31"/>
      <c r="F19" s="31"/>
      <c r="G19" s="31"/>
      <c r="H19" s="31"/>
      <c r="I19" s="31"/>
      <c r="J19" s="31"/>
      <c r="K19" s="31"/>
      <c r="L19" s="31"/>
      <c r="M19" s="31"/>
      <c r="N19" s="31"/>
      <c r="O19" s="31"/>
      <c r="P19" s="31"/>
      <c r="Q19" s="31"/>
      <c r="R19" s="31"/>
      <c r="S19" s="31"/>
      <c r="T19" s="31"/>
      <c r="U19" s="31"/>
      <c r="V19" s="31"/>
      <c r="W19" s="2"/>
    </row>
    <row r="20" spans="1:23" ht="15.75">
      <c r="A20" s="21" t="s">
        <v>25</v>
      </c>
      <c r="B20" s="41">
        <v>5521</v>
      </c>
      <c r="C20" s="42">
        <v>4724</v>
      </c>
      <c r="D20" s="36" t="s">
        <v>0</v>
      </c>
      <c r="E20" s="39">
        <v>1</v>
      </c>
      <c r="F20" s="39">
        <v>2</v>
      </c>
      <c r="G20" s="39">
        <v>3</v>
      </c>
      <c r="H20" s="39">
        <v>4</v>
      </c>
      <c r="I20" s="39">
        <v>5</v>
      </c>
      <c r="J20" s="39">
        <v>6</v>
      </c>
      <c r="K20" s="39">
        <v>7</v>
      </c>
      <c r="L20" s="39">
        <v>8</v>
      </c>
      <c r="M20" s="39">
        <v>9</v>
      </c>
      <c r="N20" s="39">
        <v>10</v>
      </c>
      <c r="O20" s="39">
        <v>11</v>
      </c>
      <c r="P20" s="39">
        <v>12</v>
      </c>
      <c r="Q20" s="39">
        <v>13</v>
      </c>
      <c r="R20" s="39">
        <v>14</v>
      </c>
      <c r="S20" s="39">
        <v>15</v>
      </c>
      <c r="T20" s="39">
        <v>16</v>
      </c>
      <c r="U20" s="39">
        <v>17</v>
      </c>
      <c r="V20" s="39">
        <v>18</v>
      </c>
      <c r="W20" s="2"/>
    </row>
    <row r="21" spans="1:23" ht="15.75">
      <c r="A21" s="22" t="s">
        <v>26</v>
      </c>
      <c r="B21" s="25">
        <v>73.099999999999994</v>
      </c>
      <c r="C21" s="19">
        <v>73.900000000000006</v>
      </c>
      <c r="D21" s="37" t="s">
        <v>1</v>
      </c>
      <c r="E21" s="38">
        <v>4</v>
      </c>
      <c r="F21" s="38">
        <v>4</v>
      </c>
      <c r="G21" s="38">
        <v>3</v>
      </c>
      <c r="H21" s="38">
        <v>5</v>
      </c>
      <c r="I21" s="38">
        <v>4</v>
      </c>
      <c r="J21" s="38">
        <v>5</v>
      </c>
      <c r="K21" s="38">
        <v>3</v>
      </c>
      <c r="L21" s="38">
        <v>4</v>
      </c>
      <c r="M21" s="38">
        <v>4</v>
      </c>
      <c r="N21" s="38">
        <v>4</v>
      </c>
      <c r="O21" s="38">
        <v>4</v>
      </c>
      <c r="P21" s="38">
        <v>3</v>
      </c>
      <c r="Q21" s="38">
        <v>5</v>
      </c>
      <c r="R21" s="38">
        <v>4</v>
      </c>
      <c r="S21" s="38">
        <v>5</v>
      </c>
      <c r="T21" s="38">
        <v>3</v>
      </c>
      <c r="U21" s="38">
        <v>4</v>
      </c>
      <c r="V21" s="38">
        <v>5</v>
      </c>
      <c r="W21" s="18">
        <f>SUM(E21:V21)</f>
        <v>73</v>
      </c>
    </row>
    <row r="22" spans="1:23" ht="16.5" thickBot="1">
      <c r="A22" s="21" t="s">
        <v>27</v>
      </c>
      <c r="B22" s="25">
        <v>119</v>
      </c>
      <c r="C22" s="19">
        <v>118</v>
      </c>
      <c r="D22" s="37" t="s">
        <v>20</v>
      </c>
      <c r="E22" s="33">
        <v>13</v>
      </c>
      <c r="F22" s="33">
        <v>3</v>
      </c>
      <c r="G22" s="33">
        <v>17</v>
      </c>
      <c r="H22" s="33">
        <v>11</v>
      </c>
      <c r="I22" s="33">
        <v>9</v>
      </c>
      <c r="J22" s="33">
        <v>5</v>
      </c>
      <c r="K22" s="33">
        <v>15</v>
      </c>
      <c r="L22" s="33">
        <v>7</v>
      </c>
      <c r="M22" s="33">
        <v>1</v>
      </c>
      <c r="N22" s="33">
        <v>14</v>
      </c>
      <c r="O22" s="33">
        <v>2</v>
      </c>
      <c r="P22" s="33">
        <v>16</v>
      </c>
      <c r="Q22" s="33">
        <v>10</v>
      </c>
      <c r="R22" s="33">
        <v>8</v>
      </c>
      <c r="S22" s="33">
        <v>6</v>
      </c>
      <c r="T22" s="33">
        <v>18</v>
      </c>
      <c r="U22" s="33">
        <v>4</v>
      </c>
      <c r="V22" s="33">
        <v>12</v>
      </c>
      <c r="W22" s="43">
        <f>SUM(E22:V22)</f>
        <v>171</v>
      </c>
    </row>
    <row r="23" spans="1:23">
      <c r="A23" s="23" t="s">
        <v>28</v>
      </c>
      <c r="B23" s="24">
        <v>73</v>
      </c>
      <c r="C23" s="20">
        <v>72</v>
      </c>
    </row>
    <row r="25" spans="1:23" ht="21">
      <c r="A25" s="26" t="s">
        <v>24</v>
      </c>
      <c r="B25" s="27" t="s">
        <v>6</v>
      </c>
      <c r="C25" s="28" t="s">
        <v>7</v>
      </c>
      <c r="D25" s="40" t="s">
        <v>31</v>
      </c>
      <c r="E25" s="31"/>
      <c r="F25" s="31"/>
      <c r="G25" s="31"/>
      <c r="H25" s="31"/>
      <c r="I25" s="31"/>
      <c r="J25" s="31"/>
      <c r="K25" s="31"/>
      <c r="L25" s="31"/>
      <c r="M25" s="31"/>
      <c r="N25" s="31"/>
      <c r="O25" s="31"/>
      <c r="P25" s="31"/>
      <c r="Q25" s="31"/>
      <c r="R25" s="31"/>
      <c r="S25" s="31"/>
      <c r="T25" s="31"/>
      <c r="U25" s="31"/>
      <c r="V25" s="31"/>
      <c r="W25" s="2"/>
    </row>
    <row r="26" spans="1:23" ht="15.75">
      <c r="A26" s="21" t="s">
        <v>25</v>
      </c>
      <c r="B26" s="41">
        <v>0</v>
      </c>
      <c r="C26" s="42">
        <v>0</v>
      </c>
      <c r="D26" s="36" t="s">
        <v>0</v>
      </c>
      <c r="E26" s="39">
        <v>1</v>
      </c>
      <c r="F26" s="39">
        <v>2</v>
      </c>
      <c r="G26" s="39">
        <v>3</v>
      </c>
      <c r="H26" s="39">
        <v>4</v>
      </c>
      <c r="I26" s="39">
        <v>5</v>
      </c>
      <c r="J26" s="39">
        <v>6</v>
      </c>
      <c r="K26" s="39">
        <v>7</v>
      </c>
      <c r="L26" s="39">
        <v>8</v>
      </c>
      <c r="M26" s="39">
        <v>9</v>
      </c>
      <c r="N26" s="39">
        <v>10</v>
      </c>
      <c r="O26" s="39">
        <v>11</v>
      </c>
      <c r="P26" s="39">
        <v>12</v>
      </c>
      <c r="Q26" s="39">
        <v>13</v>
      </c>
      <c r="R26" s="39">
        <v>14</v>
      </c>
      <c r="S26" s="39">
        <v>15</v>
      </c>
      <c r="T26" s="39">
        <v>16</v>
      </c>
      <c r="U26" s="39">
        <v>17</v>
      </c>
      <c r="V26" s="39">
        <v>18</v>
      </c>
      <c r="W26" s="2"/>
    </row>
    <row r="27" spans="1:23" ht="15.75">
      <c r="A27" s="22" t="s">
        <v>26</v>
      </c>
      <c r="B27" s="25">
        <v>65.7</v>
      </c>
      <c r="C27" s="19">
        <v>67.2</v>
      </c>
      <c r="D27" s="37" t="s">
        <v>1</v>
      </c>
      <c r="E27" s="38">
        <v>4</v>
      </c>
      <c r="F27" s="38">
        <v>3</v>
      </c>
      <c r="G27" s="38">
        <v>5</v>
      </c>
      <c r="H27" s="38">
        <v>3</v>
      </c>
      <c r="I27" s="38">
        <v>4</v>
      </c>
      <c r="J27" s="38">
        <v>5</v>
      </c>
      <c r="K27" s="38">
        <v>3</v>
      </c>
      <c r="L27" s="38">
        <v>4</v>
      </c>
      <c r="M27" s="38">
        <v>5</v>
      </c>
      <c r="N27" s="38">
        <v>4</v>
      </c>
      <c r="O27" s="38">
        <v>4</v>
      </c>
      <c r="P27" s="38">
        <v>4</v>
      </c>
      <c r="Q27" s="38">
        <v>3</v>
      </c>
      <c r="R27" s="38">
        <v>4</v>
      </c>
      <c r="S27" s="38">
        <v>5</v>
      </c>
      <c r="T27" s="38">
        <v>3</v>
      </c>
      <c r="U27" s="38">
        <v>5</v>
      </c>
      <c r="V27" s="38">
        <v>4</v>
      </c>
      <c r="W27" s="18">
        <f>SUM(E27:V27)</f>
        <v>72</v>
      </c>
    </row>
    <row r="28" spans="1:23" ht="16.5" thickBot="1">
      <c r="A28" s="21" t="s">
        <v>27</v>
      </c>
      <c r="B28" s="25">
        <v>112</v>
      </c>
      <c r="C28" s="19">
        <v>115</v>
      </c>
      <c r="D28" s="37" t="s">
        <v>20</v>
      </c>
      <c r="E28" s="33">
        <v>12</v>
      </c>
      <c r="F28" s="33">
        <v>16</v>
      </c>
      <c r="G28" s="33">
        <v>6</v>
      </c>
      <c r="H28" s="33">
        <v>18</v>
      </c>
      <c r="I28" s="33">
        <v>10</v>
      </c>
      <c r="J28" s="33">
        <v>4</v>
      </c>
      <c r="K28" s="33">
        <v>14</v>
      </c>
      <c r="L28" s="33">
        <v>2</v>
      </c>
      <c r="M28" s="33">
        <v>8</v>
      </c>
      <c r="N28" s="33">
        <v>3</v>
      </c>
      <c r="O28" s="33">
        <v>15</v>
      </c>
      <c r="P28" s="33">
        <v>1</v>
      </c>
      <c r="Q28" s="33">
        <v>5</v>
      </c>
      <c r="R28" s="33">
        <v>17</v>
      </c>
      <c r="S28" s="33">
        <v>9</v>
      </c>
      <c r="T28" s="33">
        <v>7</v>
      </c>
      <c r="U28" s="33">
        <v>13</v>
      </c>
      <c r="V28" s="33">
        <v>11</v>
      </c>
      <c r="W28" s="43">
        <f>SUM(E28:V28)</f>
        <v>171</v>
      </c>
    </row>
    <row r="29" spans="1:23">
      <c r="A29" s="23" t="s">
        <v>28</v>
      </c>
      <c r="B29" s="24">
        <v>68</v>
      </c>
      <c r="C29" s="20">
        <v>68</v>
      </c>
    </row>
  </sheetData>
  <sheetProtection algorithmName="SHA-512" hashValue="dCvIiGpOLXpvwv+Z0VjddiMUklZJJPjZLohlTcy5TLAFdHnXdtdOoGeRyNIgEKqkicAvpEFsQhDtEFdfuNSa+A==" saltValue="KwxHC7DR8mSM89d9dt61IQ==" spinCount="100000" sheet="1" objects="1" scenarios="1"/>
  <conditionalFormatting sqref="W1:W2">
    <cfRule type="cellIs" dxfId="687" priority="37" operator="equal">
      <formula>0</formula>
    </cfRule>
    <cfRule type="cellIs" dxfId="686" priority="39" operator="equal">
      <formula>1</formula>
    </cfRule>
    <cfRule type="cellIs" dxfId="685" priority="40" operator="equal">
      <formula>2</formula>
    </cfRule>
    <cfRule type="cellIs" dxfId="684" priority="41" operator="equal">
      <formula>4</formula>
    </cfRule>
    <cfRule type="cellIs" dxfId="683" priority="42" operator="greaterThan">
      <formula>4</formula>
    </cfRule>
  </conditionalFormatting>
  <conditionalFormatting sqref="D2">
    <cfRule type="cellIs" dxfId="682" priority="38" operator="equal">
      <formula>0</formula>
    </cfRule>
  </conditionalFormatting>
  <conditionalFormatting sqref="W7:W8">
    <cfRule type="cellIs" dxfId="681" priority="26" operator="equal">
      <formula>0</formula>
    </cfRule>
    <cfRule type="cellIs" dxfId="680" priority="28" operator="equal">
      <formula>1</formula>
    </cfRule>
    <cfRule type="cellIs" dxfId="679" priority="29" operator="equal">
      <formula>2</formula>
    </cfRule>
    <cfRule type="cellIs" dxfId="678" priority="30" operator="equal">
      <formula>4</formula>
    </cfRule>
    <cfRule type="cellIs" dxfId="677" priority="31" operator="greaterThan">
      <formula>4</formula>
    </cfRule>
  </conditionalFormatting>
  <conditionalFormatting sqref="D8">
    <cfRule type="cellIs" dxfId="676" priority="27" operator="equal">
      <formula>0</formula>
    </cfRule>
  </conditionalFormatting>
  <conditionalFormatting sqref="W4">
    <cfRule type="cellIs" dxfId="675" priority="25" operator="notEqual">
      <formula>171</formula>
    </cfRule>
  </conditionalFormatting>
  <conditionalFormatting sqref="W10">
    <cfRule type="cellIs" dxfId="674" priority="24" operator="notEqual">
      <formula>171</formula>
    </cfRule>
  </conditionalFormatting>
  <conditionalFormatting sqref="W13:W14">
    <cfRule type="cellIs" dxfId="673" priority="18" operator="equal">
      <formula>0</formula>
    </cfRule>
    <cfRule type="cellIs" dxfId="672" priority="20" operator="equal">
      <formula>1</formula>
    </cfRule>
    <cfRule type="cellIs" dxfId="671" priority="21" operator="equal">
      <formula>2</formula>
    </cfRule>
    <cfRule type="cellIs" dxfId="670" priority="22" operator="equal">
      <formula>4</formula>
    </cfRule>
    <cfRule type="cellIs" dxfId="669" priority="23" operator="greaterThan">
      <formula>4</formula>
    </cfRule>
  </conditionalFormatting>
  <conditionalFormatting sqref="D14">
    <cfRule type="cellIs" dxfId="668" priority="19" operator="equal">
      <formula>0</formula>
    </cfRule>
  </conditionalFormatting>
  <conditionalFormatting sqref="W16">
    <cfRule type="cellIs" dxfId="667" priority="17" operator="notEqual">
      <formula>171</formula>
    </cfRule>
  </conditionalFormatting>
  <conditionalFormatting sqref="W19:W20">
    <cfRule type="cellIs" dxfId="666" priority="11" operator="equal">
      <formula>0</formula>
    </cfRule>
    <cfRule type="cellIs" dxfId="665" priority="13" operator="equal">
      <formula>1</formula>
    </cfRule>
    <cfRule type="cellIs" dxfId="664" priority="14" operator="equal">
      <formula>2</formula>
    </cfRule>
    <cfRule type="cellIs" dxfId="663" priority="15" operator="equal">
      <formula>4</formula>
    </cfRule>
    <cfRule type="cellIs" dxfId="662" priority="16" operator="greaterThan">
      <formula>4</formula>
    </cfRule>
  </conditionalFormatting>
  <conditionalFormatting sqref="D20">
    <cfRule type="cellIs" dxfId="661" priority="12" operator="equal">
      <formula>0</formula>
    </cfRule>
  </conditionalFormatting>
  <conditionalFormatting sqref="W22">
    <cfRule type="cellIs" dxfId="660" priority="10" operator="notEqual">
      <formula>171</formula>
    </cfRule>
  </conditionalFormatting>
  <conditionalFormatting sqref="W25:W26">
    <cfRule type="cellIs" dxfId="659" priority="2" operator="equal">
      <formula>0</formula>
    </cfRule>
    <cfRule type="cellIs" dxfId="658" priority="4" operator="equal">
      <formula>1</formula>
    </cfRule>
    <cfRule type="cellIs" dxfId="657" priority="5" operator="equal">
      <formula>2</formula>
    </cfRule>
    <cfRule type="cellIs" dxfId="656" priority="6" operator="equal">
      <formula>4</formula>
    </cfRule>
    <cfRule type="cellIs" dxfId="655" priority="7" operator="greaterThan">
      <formula>4</formula>
    </cfRule>
  </conditionalFormatting>
  <conditionalFormatting sqref="D26">
    <cfRule type="cellIs" dxfId="654" priority="3" operator="equal">
      <formula>0</formula>
    </cfRule>
  </conditionalFormatting>
  <conditionalFormatting sqref="W28">
    <cfRule type="cellIs" dxfId="653" priority="1" operator="notEqual">
      <formula>171</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X526"/>
  <sheetViews>
    <sheetView zoomScale="90" zoomScaleNormal="90" workbookViewId="0">
      <pane ySplit="6" topLeftCell="A7" activePane="bottomLeft" state="frozen"/>
      <selection pane="bottomLeft" activeCell="D8" sqref="D8"/>
    </sheetView>
  </sheetViews>
  <sheetFormatPr defaultRowHeight="15"/>
  <cols>
    <col min="1" max="1" width="10.28515625" style="98" customWidth="1"/>
    <col min="2" max="2" width="6.28515625" style="98" customWidth="1"/>
    <col min="3" max="16384" width="9.140625" style="98"/>
  </cols>
  <sheetData>
    <row r="2" spans="1:24" ht="21">
      <c r="A2" s="111">
        <f>'Vnos rezultatov'!B2</f>
        <v>0</v>
      </c>
      <c r="B2" s="111"/>
      <c r="C2" s="111"/>
      <c r="D2" s="213" t="s">
        <v>0</v>
      </c>
      <c r="E2" s="213"/>
      <c r="F2" s="213"/>
      <c r="G2" s="213"/>
      <c r="H2" s="213"/>
      <c r="I2" s="213"/>
      <c r="J2" s="213"/>
      <c r="K2" s="213"/>
      <c r="L2" s="213"/>
      <c r="M2" s="213"/>
      <c r="N2" s="213"/>
      <c r="O2" s="213"/>
      <c r="P2" s="213"/>
      <c r="Q2" s="213"/>
      <c r="R2" s="213"/>
      <c r="S2" s="213"/>
      <c r="T2" s="213"/>
      <c r="U2" s="213"/>
    </row>
    <row r="3" spans="1:24" ht="15.75">
      <c r="A3" s="209" t="s">
        <v>8</v>
      </c>
      <c r="B3" s="112"/>
      <c r="C3" s="112" t="s">
        <v>4</v>
      </c>
      <c r="D3" s="211">
        <v>1</v>
      </c>
      <c r="E3" s="211">
        <v>2</v>
      </c>
      <c r="F3" s="211">
        <v>3</v>
      </c>
      <c r="G3" s="211">
        <v>4</v>
      </c>
      <c r="H3" s="211">
        <v>5</v>
      </c>
      <c r="I3" s="211">
        <v>6</v>
      </c>
      <c r="J3" s="211">
        <v>7</v>
      </c>
      <c r="K3" s="211">
        <v>8</v>
      </c>
      <c r="L3" s="211">
        <v>9</v>
      </c>
      <c r="M3" s="211">
        <v>10</v>
      </c>
      <c r="N3" s="211">
        <v>11</v>
      </c>
      <c r="O3" s="211">
        <v>12</v>
      </c>
      <c r="P3" s="211">
        <v>13</v>
      </c>
      <c r="Q3" s="211">
        <v>14</v>
      </c>
      <c r="R3" s="211">
        <v>15</v>
      </c>
      <c r="S3" s="211">
        <v>16</v>
      </c>
      <c r="T3" s="211">
        <v>17</v>
      </c>
      <c r="U3" s="211">
        <v>18</v>
      </c>
    </row>
    <row r="4" spans="1:24" ht="15.75">
      <c r="A4" s="210"/>
      <c r="B4" s="113" t="s">
        <v>5</v>
      </c>
      <c r="C4" s="113" t="s">
        <v>3</v>
      </c>
      <c r="D4" s="212"/>
      <c r="E4" s="212"/>
      <c r="F4" s="212"/>
      <c r="G4" s="212"/>
      <c r="H4" s="212"/>
      <c r="I4" s="212"/>
      <c r="J4" s="212"/>
      <c r="K4" s="212"/>
      <c r="L4" s="212"/>
      <c r="M4" s="212"/>
      <c r="N4" s="212"/>
      <c r="O4" s="212"/>
      <c r="P4" s="212"/>
      <c r="Q4" s="212"/>
      <c r="R4" s="212"/>
      <c r="S4" s="212"/>
      <c r="T4" s="212"/>
      <c r="U4" s="212"/>
    </row>
    <row r="5" spans="1:24" s="117" customFormat="1" ht="15.75">
      <c r="A5" s="114"/>
      <c r="B5" s="114"/>
      <c r="C5" s="114" t="s">
        <v>9</v>
      </c>
      <c r="D5" s="115">
        <f>'Vnos rezultatov'!H5</f>
        <v>4</v>
      </c>
      <c r="E5" s="115">
        <f>'Vnos rezultatov'!I5</f>
        <v>3</v>
      </c>
      <c r="F5" s="115">
        <f>'Vnos rezultatov'!J5</f>
        <v>3</v>
      </c>
      <c r="G5" s="115">
        <f>'Vnos rezultatov'!K5</f>
        <v>4</v>
      </c>
      <c r="H5" s="115">
        <f>'Vnos rezultatov'!L5</f>
        <v>4</v>
      </c>
      <c r="I5" s="115">
        <f>'Vnos rezultatov'!M5</f>
        <v>4</v>
      </c>
      <c r="J5" s="115">
        <f>'Vnos rezultatov'!N5</f>
        <v>3</v>
      </c>
      <c r="K5" s="115">
        <f>'Vnos rezultatov'!O5</f>
        <v>4</v>
      </c>
      <c r="L5" s="115">
        <f>'Vnos rezultatov'!P5</f>
        <v>3</v>
      </c>
      <c r="M5" s="115">
        <f>'Vnos rezultatov'!Q5</f>
        <v>4</v>
      </c>
      <c r="N5" s="115">
        <f>'Vnos rezultatov'!R5</f>
        <v>3</v>
      </c>
      <c r="O5" s="115">
        <f>'Vnos rezultatov'!S5</f>
        <v>3</v>
      </c>
      <c r="P5" s="115">
        <f>'Vnos rezultatov'!T5</f>
        <v>4</v>
      </c>
      <c r="Q5" s="115">
        <f>'Vnos rezultatov'!U5</f>
        <v>4</v>
      </c>
      <c r="R5" s="115">
        <f>'Vnos rezultatov'!V5</f>
        <v>4</v>
      </c>
      <c r="S5" s="115">
        <f>'Vnos rezultatov'!W5</f>
        <v>3</v>
      </c>
      <c r="T5" s="115">
        <f>'Vnos rezultatov'!X5</f>
        <v>4</v>
      </c>
      <c r="U5" s="115">
        <f>'Vnos rezultatov'!Y5</f>
        <v>3</v>
      </c>
      <c r="V5" s="116">
        <f>SUM(D5:U5)</f>
        <v>64</v>
      </c>
    </row>
    <row r="6" spans="1:24" s="117" customFormat="1" ht="16.5" thickBot="1">
      <c r="A6" s="118"/>
      <c r="B6" s="118"/>
      <c r="C6" s="118" t="s">
        <v>10</v>
      </c>
      <c r="D6" s="119">
        <f>'Vnos rezultatov'!H6</f>
        <v>7</v>
      </c>
      <c r="E6" s="119">
        <f>'Vnos rezultatov'!I6</f>
        <v>15</v>
      </c>
      <c r="F6" s="119">
        <f>'Vnos rezultatov'!J6</f>
        <v>13</v>
      </c>
      <c r="G6" s="119">
        <f>'Vnos rezultatov'!K6</f>
        <v>9</v>
      </c>
      <c r="H6" s="119">
        <f>'Vnos rezultatov'!L6</f>
        <v>3</v>
      </c>
      <c r="I6" s="119">
        <f>'Vnos rezultatov'!M6</f>
        <v>5</v>
      </c>
      <c r="J6" s="119">
        <f>'Vnos rezultatov'!N6</f>
        <v>11</v>
      </c>
      <c r="K6" s="119">
        <f>'Vnos rezultatov'!O6</f>
        <v>1</v>
      </c>
      <c r="L6" s="119">
        <f>'Vnos rezultatov'!P6</f>
        <v>17</v>
      </c>
      <c r="M6" s="119">
        <f>'Vnos rezultatov'!Q6</f>
        <v>8</v>
      </c>
      <c r="N6" s="119">
        <f>'Vnos rezultatov'!R6</f>
        <v>16</v>
      </c>
      <c r="O6" s="119">
        <f>'Vnos rezultatov'!S6</f>
        <v>14</v>
      </c>
      <c r="P6" s="119">
        <f>'Vnos rezultatov'!T6</f>
        <v>10</v>
      </c>
      <c r="Q6" s="119">
        <f>'Vnos rezultatov'!U6</f>
        <v>4</v>
      </c>
      <c r="R6" s="119">
        <f>'Vnos rezultatov'!V6</f>
        <v>6</v>
      </c>
      <c r="S6" s="119">
        <f>'Vnos rezultatov'!W6</f>
        <v>12</v>
      </c>
      <c r="T6" s="119">
        <f>'Vnos rezultatov'!X6</f>
        <v>2</v>
      </c>
      <c r="U6" s="119">
        <f>'Vnos rezultatov'!Y6</f>
        <v>18</v>
      </c>
      <c r="V6" s="120"/>
    </row>
    <row r="7" spans="1:24" ht="16.5" thickTop="1">
      <c r="A7" s="121" t="str">
        <f>'Vnos rezultatov'!B7</f>
        <v>Jernej &amp; Breda J.</v>
      </c>
      <c r="B7" s="121">
        <f>'Vnos rezultatov'!C7</f>
        <v>11.1</v>
      </c>
      <c r="C7" s="121">
        <f>'Vnos rezultatov'!E7</f>
        <v>3.8</v>
      </c>
      <c r="D7" s="122">
        <f>'Vnos rezultatov'!H7</f>
        <v>6</v>
      </c>
      <c r="E7" s="122">
        <f>'Vnos rezultatov'!I7</f>
        <v>4</v>
      </c>
      <c r="F7" s="122">
        <f>'Vnos rezultatov'!J7</f>
        <v>5</v>
      </c>
      <c r="G7" s="122">
        <f>'Vnos rezultatov'!K7</f>
        <v>5</v>
      </c>
      <c r="H7" s="122">
        <f>'Vnos rezultatov'!L7</f>
        <v>6</v>
      </c>
      <c r="I7" s="122">
        <f>'Vnos rezultatov'!M7</f>
        <v>5</v>
      </c>
      <c r="J7" s="122">
        <f>'Vnos rezultatov'!N7</f>
        <v>4</v>
      </c>
      <c r="K7" s="122">
        <f>'Vnos rezultatov'!O7</f>
        <v>7</v>
      </c>
      <c r="L7" s="122">
        <f>'Vnos rezultatov'!P7</f>
        <v>4</v>
      </c>
      <c r="M7" s="122" t="str">
        <f>'Vnos rezultatov'!Q7</f>
        <v>x</v>
      </c>
      <c r="N7" s="122" t="str">
        <f>'Vnos rezultatov'!R7</f>
        <v>x</v>
      </c>
      <c r="O7" s="122" t="str">
        <f>'Vnos rezultatov'!S7</f>
        <v>x</v>
      </c>
      <c r="P7" s="122" t="str">
        <f>'Vnos rezultatov'!T7</f>
        <v>x</v>
      </c>
      <c r="Q7" s="122" t="str">
        <f>'Vnos rezultatov'!U7</f>
        <v>x</v>
      </c>
      <c r="R7" s="122" t="str">
        <f>'Vnos rezultatov'!V7</f>
        <v>x</v>
      </c>
      <c r="S7" s="122" t="str">
        <f>'Vnos rezultatov'!W7</f>
        <v>x</v>
      </c>
      <c r="T7" s="122" t="str">
        <f>'Vnos rezultatov'!X7</f>
        <v>x</v>
      </c>
      <c r="U7" s="122" t="str">
        <f>'Vnos rezultatov'!Y7</f>
        <v>x</v>
      </c>
      <c r="V7" s="122">
        <f>SUM(D7:U7)</f>
        <v>46</v>
      </c>
    </row>
    <row r="8" spans="1:24" ht="15.75">
      <c r="A8" s="123"/>
      <c r="B8" s="123"/>
      <c r="C8" s="123" t="s">
        <v>11</v>
      </c>
      <c r="D8" s="116">
        <f>IF(D7&gt;0,(IF(D7&gt;(D$5+2),0,(D$5-D7+2))),"")</f>
        <v>0</v>
      </c>
      <c r="E8" s="116">
        <f t="shared" ref="E8:U8" si="0">IF(E7&gt;(E$5+2),0,(E$5-E7+2))</f>
        <v>1</v>
      </c>
      <c r="F8" s="116">
        <f t="shared" si="0"/>
        <v>0</v>
      </c>
      <c r="G8" s="116">
        <f t="shared" si="0"/>
        <v>1</v>
      </c>
      <c r="H8" s="116">
        <f t="shared" si="0"/>
        <v>0</v>
      </c>
      <c r="I8" s="116">
        <f t="shared" si="0"/>
        <v>1</v>
      </c>
      <c r="J8" s="116">
        <f t="shared" si="0"/>
        <v>1</v>
      </c>
      <c r="K8" s="116">
        <f t="shared" si="0"/>
        <v>0</v>
      </c>
      <c r="L8" s="116">
        <f t="shared" si="0"/>
        <v>1</v>
      </c>
      <c r="M8" s="116">
        <f t="shared" si="0"/>
        <v>0</v>
      </c>
      <c r="N8" s="116">
        <f t="shared" si="0"/>
        <v>0</v>
      </c>
      <c r="O8" s="116">
        <f t="shared" si="0"/>
        <v>0</v>
      </c>
      <c r="P8" s="116">
        <f t="shared" si="0"/>
        <v>0</v>
      </c>
      <c r="Q8" s="116">
        <f t="shared" si="0"/>
        <v>0</v>
      </c>
      <c r="R8" s="116">
        <f t="shared" si="0"/>
        <v>0</v>
      </c>
      <c r="S8" s="116">
        <f t="shared" si="0"/>
        <v>0</v>
      </c>
      <c r="T8" s="116">
        <f t="shared" si="0"/>
        <v>0</v>
      </c>
      <c r="U8" s="116">
        <f t="shared" si="0"/>
        <v>0</v>
      </c>
      <c r="V8" s="116">
        <f>SUM(D8:U8)</f>
        <v>5</v>
      </c>
    </row>
    <row r="9" spans="1:24" ht="15.75">
      <c r="A9" s="123"/>
      <c r="B9" s="123"/>
      <c r="C9" s="123" t="s">
        <v>12</v>
      </c>
      <c r="D9" s="116">
        <f t="shared" ref="D9:E9" si="1">IF(D7="x",0,IF($C7&gt;18,IF($C7&gt;36,D13,D11),D10))</f>
        <v>0</v>
      </c>
      <c r="E9" s="116">
        <f t="shared" si="1"/>
        <v>1</v>
      </c>
      <c r="F9" s="116">
        <f>IF(F7="x",0,IF($C7&gt;18,IF($C7&gt;36,F13,F11),F10))</f>
        <v>0</v>
      </c>
      <c r="G9" s="116">
        <f t="shared" ref="G9" si="2">IF(G7="x",0,IF($C7&gt;18,IF($C7&gt;36,G13,G11),G10))</f>
        <v>1</v>
      </c>
      <c r="H9" s="116">
        <f t="shared" ref="H9" si="3">IF(H7="x",0,IF($C7&gt;18,IF($C7&gt;36,H13,H11),H10))</f>
        <v>1</v>
      </c>
      <c r="I9" s="116">
        <f t="shared" ref="I9" si="4">IF(I7="x",0,IF($C7&gt;18,IF($C7&gt;36,I13,I11),I10))</f>
        <v>1</v>
      </c>
      <c r="J9" s="116">
        <f t="shared" ref="J9" si="5">IF(J7="x",0,IF($C7&gt;18,IF($C7&gt;36,J13,J11),J10))</f>
        <v>1</v>
      </c>
      <c r="K9" s="116">
        <f>IF(K7="x",0,IF($C7&gt;18,IF($C7&gt;36,K13,K11),K10))</f>
        <v>0</v>
      </c>
      <c r="L9" s="116">
        <f t="shared" ref="L9" si="6">IF(L7="x",0,IF($C7&gt;18,IF($C7&gt;36,L13,L11),L10))</f>
        <v>1</v>
      </c>
      <c r="M9" s="116">
        <f t="shared" ref="M9" si="7">IF(M7="x",0,IF($C7&gt;18,IF($C7&gt;36,M13,M11),M10))</f>
        <v>0</v>
      </c>
      <c r="N9" s="116">
        <f>IF(N7="x",0,IF($C7&gt;18,IF($C7&gt;36,N13,N11),N10))</f>
        <v>0</v>
      </c>
      <c r="O9" s="116">
        <f t="shared" ref="O9" si="8">IF(O7="x",0,IF($C7&gt;18,IF($C7&gt;36,O13,O11),O10))</f>
        <v>0</v>
      </c>
      <c r="P9" s="116">
        <f t="shared" ref="P9" si="9">IF(P7="x",0,IF($C7&gt;18,IF($C7&gt;36,P13,P11),P10))</f>
        <v>0</v>
      </c>
      <c r="Q9" s="116">
        <f>IF(Q7="x",0,IF($C7&gt;18,IF($C7&gt;36,Q13,Q11),Q10))</f>
        <v>0</v>
      </c>
      <c r="R9" s="116">
        <f t="shared" ref="R9" si="10">IF(R7="x",0,IF($C7&gt;18,IF($C7&gt;36,R13,R11),R10))</f>
        <v>0</v>
      </c>
      <c r="S9" s="116">
        <f t="shared" ref="S9" si="11">IF(S7="x",0,IF($C7&gt;18,IF($C7&gt;36,S13,S11),S10))</f>
        <v>0</v>
      </c>
      <c r="T9" s="116">
        <f>IF(T7="x",0,IF($C7&gt;18,IF($C7&gt;36,T13,T11),T10))</f>
        <v>0</v>
      </c>
      <c r="U9" s="116">
        <f t="shared" ref="U9" si="12">IF(U7="x",0,IF($C7&gt;18,IF($C7&gt;36,U13,U11),U10))</f>
        <v>0</v>
      </c>
      <c r="V9" s="116">
        <f>SUM(D9:U9)</f>
        <v>6</v>
      </c>
      <c r="X9" s="98" t="s">
        <v>29</v>
      </c>
    </row>
    <row r="10" spans="1:24" ht="15" customHeight="1">
      <c r="A10" s="124"/>
      <c r="B10" s="125"/>
      <c r="C10" s="126" t="s">
        <v>13</v>
      </c>
      <c r="D10" s="125">
        <f t="shared" ref="D10:U10" si="13">IF(D$6&gt;$C7,D8,IF((D7-D$5)&lt;=2,(D8+1),IF((D7-D$5+1)=3,1,0)))</f>
        <v>0</v>
      </c>
      <c r="E10" s="125">
        <f t="shared" si="13"/>
        <v>1</v>
      </c>
      <c r="F10" s="125">
        <f t="shared" si="13"/>
        <v>0</v>
      </c>
      <c r="G10" s="125">
        <f t="shared" si="13"/>
        <v>1</v>
      </c>
      <c r="H10" s="125">
        <f t="shared" si="13"/>
        <v>1</v>
      </c>
      <c r="I10" s="125">
        <f t="shared" si="13"/>
        <v>1</v>
      </c>
      <c r="J10" s="125">
        <f t="shared" si="13"/>
        <v>1</v>
      </c>
      <c r="K10" s="125">
        <f t="shared" si="13"/>
        <v>0</v>
      </c>
      <c r="L10" s="125">
        <f t="shared" si="13"/>
        <v>1</v>
      </c>
      <c r="M10" s="125">
        <f t="shared" si="13"/>
        <v>0</v>
      </c>
      <c r="N10" s="125">
        <f t="shared" si="13"/>
        <v>0</v>
      </c>
      <c r="O10" s="125">
        <f t="shared" si="13"/>
        <v>0</v>
      </c>
      <c r="P10" s="125">
        <f t="shared" si="13"/>
        <v>0</v>
      </c>
      <c r="Q10" s="125">
        <f t="shared" si="13"/>
        <v>0</v>
      </c>
      <c r="R10" s="125">
        <f t="shared" si="13"/>
        <v>0</v>
      </c>
      <c r="S10" s="125">
        <f t="shared" si="13"/>
        <v>0</v>
      </c>
      <c r="T10" s="125" t="e">
        <f t="shared" si="13"/>
        <v>#VALUE!</v>
      </c>
      <c r="U10" s="125">
        <f t="shared" si="13"/>
        <v>0</v>
      </c>
      <c r="V10" s="124"/>
    </row>
    <row r="11" spans="1:24" ht="15" customHeight="1">
      <c r="A11" s="124"/>
      <c r="B11" s="125"/>
      <c r="C11" s="126" t="s">
        <v>14</v>
      </c>
      <c r="D11" s="125">
        <f>IF(D$6&gt;($C7-18),D12,IF((D7-D$5+1)&lt;=3,(D12+1),IF((D7-D$5+1)=4,1,0)))</f>
        <v>1</v>
      </c>
      <c r="E11" s="125">
        <f t="shared" ref="E11:U11" si="14">IF(E$6&gt;($C7-18),E12,IF((E7-E$5+1)&lt;=3,(E12+1),IF((E7-E$5+1)=4,1,0)))</f>
        <v>2</v>
      </c>
      <c r="F11" s="125">
        <f t="shared" si="14"/>
        <v>1</v>
      </c>
      <c r="G11" s="125">
        <f t="shared" si="14"/>
        <v>2</v>
      </c>
      <c r="H11" s="125">
        <f t="shared" si="14"/>
        <v>1</v>
      </c>
      <c r="I11" s="125">
        <f t="shared" si="14"/>
        <v>2</v>
      </c>
      <c r="J11" s="125">
        <f t="shared" si="14"/>
        <v>2</v>
      </c>
      <c r="K11" s="125">
        <f t="shared" si="14"/>
        <v>0</v>
      </c>
      <c r="L11" s="125">
        <f t="shared" si="14"/>
        <v>2</v>
      </c>
      <c r="M11" s="125">
        <f t="shared" si="14"/>
        <v>0</v>
      </c>
      <c r="N11" s="125">
        <f t="shared" si="14"/>
        <v>0</v>
      </c>
      <c r="O11" s="125">
        <f t="shared" si="14"/>
        <v>0</v>
      </c>
      <c r="P11" s="125">
        <f t="shared" si="14"/>
        <v>0</v>
      </c>
      <c r="Q11" s="125">
        <f t="shared" si="14"/>
        <v>0</v>
      </c>
      <c r="R11" s="125">
        <f t="shared" si="14"/>
        <v>0</v>
      </c>
      <c r="S11" s="125">
        <f t="shared" si="14"/>
        <v>0</v>
      </c>
      <c r="T11" s="125">
        <f t="shared" si="14"/>
        <v>0</v>
      </c>
      <c r="U11" s="125">
        <f t="shared" si="14"/>
        <v>0</v>
      </c>
      <c r="V11" s="124"/>
    </row>
    <row r="12" spans="1:24" ht="15" customHeight="1">
      <c r="A12" s="124"/>
      <c r="B12" s="125"/>
      <c r="C12" s="127" t="s">
        <v>17</v>
      </c>
      <c r="D12" s="124">
        <f>IF(D7&gt;(D$5+3),0,(D$5-D7+3))</f>
        <v>1</v>
      </c>
      <c r="E12" s="124">
        <f t="shared" ref="E12:U12" si="15">IF(E7&gt;(E$5+3),0,(E$5-E7+3))</f>
        <v>2</v>
      </c>
      <c r="F12" s="124">
        <f t="shared" si="15"/>
        <v>1</v>
      </c>
      <c r="G12" s="124">
        <f t="shared" si="15"/>
        <v>2</v>
      </c>
      <c r="H12" s="124">
        <f t="shared" si="15"/>
        <v>1</v>
      </c>
      <c r="I12" s="124">
        <f t="shared" si="15"/>
        <v>2</v>
      </c>
      <c r="J12" s="124">
        <f t="shared" si="15"/>
        <v>2</v>
      </c>
      <c r="K12" s="124">
        <f t="shared" si="15"/>
        <v>0</v>
      </c>
      <c r="L12" s="124">
        <f t="shared" si="15"/>
        <v>2</v>
      </c>
      <c r="M12" s="124">
        <f t="shared" si="15"/>
        <v>0</v>
      </c>
      <c r="N12" s="124">
        <f t="shared" si="15"/>
        <v>0</v>
      </c>
      <c r="O12" s="124">
        <f t="shared" si="15"/>
        <v>0</v>
      </c>
      <c r="P12" s="124">
        <f t="shared" si="15"/>
        <v>0</v>
      </c>
      <c r="Q12" s="124">
        <f t="shared" si="15"/>
        <v>0</v>
      </c>
      <c r="R12" s="124">
        <f t="shared" si="15"/>
        <v>0</v>
      </c>
      <c r="S12" s="124">
        <f t="shared" si="15"/>
        <v>0</v>
      </c>
      <c r="T12" s="124">
        <f t="shared" si="15"/>
        <v>0</v>
      </c>
      <c r="U12" s="124">
        <f t="shared" si="15"/>
        <v>0</v>
      </c>
      <c r="V12" s="124"/>
    </row>
    <row r="13" spans="1:24" ht="15" customHeight="1">
      <c r="A13" s="124"/>
      <c r="B13" s="125"/>
      <c r="C13" s="126" t="s">
        <v>15</v>
      </c>
      <c r="D13" s="125">
        <f>IF(D$6&gt;($C7-36),D14,IF((D7-D$5+1)&lt;=4,(D14+1),IF((D7-D$5+1)=5,1,0)))</f>
        <v>2</v>
      </c>
      <c r="E13" s="125">
        <f t="shared" ref="E13:U13" si="16">IF(E$6&gt;($C7-36),E14,IF((E7-E$5+1)&lt;=4,(E14+1),IF((E7-E$5+1)=5,1,0)))</f>
        <v>3</v>
      </c>
      <c r="F13" s="125">
        <f t="shared" si="16"/>
        <v>2</v>
      </c>
      <c r="G13" s="125">
        <f t="shared" si="16"/>
        <v>3</v>
      </c>
      <c r="H13" s="125">
        <f t="shared" si="16"/>
        <v>2</v>
      </c>
      <c r="I13" s="125">
        <f t="shared" si="16"/>
        <v>3</v>
      </c>
      <c r="J13" s="125">
        <f t="shared" si="16"/>
        <v>3</v>
      </c>
      <c r="K13" s="125">
        <f t="shared" si="16"/>
        <v>1</v>
      </c>
      <c r="L13" s="125">
        <f t="shared" si="16"/>
        <v>3</v>
      </c>
      <c r="M13" s="125">
        <f t="shared" si="16"/>
        <v>0</v>
      </c>
      <c r="N13" s="125">
        <f t="shared" si="16"/>
        <v>0</v>
      </c>
      <c r="O13" s="125">
        <f t="shared" si="16"/>
        <v>0</v>
      </c>
      <c r="P13" s="125">
        <f t="shared" si="16"/>
        <v>0</v>
      </c>
      <c r="Q13" s="125">
        <f t="shared" si="16"/>
        <v>0</v>
      </c>
      <c r="R13" s="125">
        <f t="shared" si="16"/>
        <v>0</v>
      </c>
      <c r="S13" s="125">
        <f t="shared" si="16"/>
        <v>0</v>
      </c>
      <c r="T13" s="125">
        <f t="shared" si="16"/>
        <v>0</v>
      </c>
      <c r="U13" s="125">
        <f t="shared" si="16"/>
        <v>0</v>
      </c>
      <c r="V13" s="124"/>
    </row>
    <row r="14" spans="1:24" ht="15" customHeight="1">
      <c r="A14" s="124"/>
      <c r="B14" s="125"/>
      <c r="C14" s="127" t="s">
        <v>16</v>
      </c>
      <c r="D14" s="124">
        <f>IF(D7&gt;(D$5+4),0,(D$5-D7+4))</f>
        <v>2</v>
      </c>
      <c r="E14" s="124">
        <f t="shared" ref="E14:U14" si="17">IF(E7&gt;(E$5+4),0,(E$5-E7+4))</f>
        <v>3</v>
      </c>
      <c r="F14" s="124">
        <f t="shared" si="17"/>
        <v>2</v>
      </c>
      <c r="G14" s="124">
        <f t="shared" si="17"/>
        <v>3</v>
      </c>
      <c r="H14" s="124">
        <f t="shared" si="17"/>
        <v>2</v>
      </c>
      <c r="I14" s="124">
        <f t="shared" si="17"/>
        <v>3</v>
      </c>
      <c r="J14" s="124">
        <f t="shared" si="17"/>
        <v>3</v>
      </c>
      <c r="K14" s="124">
        <f t="shared" si="17"/>
        <v>1</v>
      </c>
      <c r="L14" s="124">
        <f t="shared" si="17"/>
        <v>3</v>
      </c>
      <c r="M14" s="124">
        <f t="shared" si="17"/>
        <v>0</v>
      </c>
      <c r="N14" s="124">
        <f t="shared" si="17"/>
        <v>0</v>
      </c>
      <c r="O14" s="124">
        <f t="shared" si="17"/>
        <v>0</v>
      </c>
      <c r="P14" s="124">
        <f t="shared" si="17"/>
        <v>0</v>
      </c>
      <c r="Q14" s="124">
        <f t="shared" si="17"/>
        <v>0</v>
      </c>
      <c r="R14" s="124">
        <f t="shared" si="17"/>
        <v>0</v>
      </c>
      <c r="S14" s="124">
        <f t="shared" si="17"/>
        <v>0</v>
      </c>
      <c r="T14" s="124">
        <f t="shared" si="17"/>
        <v>0</v>
      </c>
      <c r="U14" s="124">
        <f t="shared" si="17"/>
        <v>0</v>
      </c>
    </row>
    <row r="15" spans="1:24" ht="15.75">
      <c r="A15" s="123" t="str">
        <f>'Vnos rezultatov'!B8</f>
        <v>Sašo &amp; Sasšo</v>
      </c>
      <c r="B15" s="123">
        <f>'Vnos rezultatov'!C8</f>
        <v>4.2</v>
      </c>
      <c r="C15" s="123">
        <f>'Vnos rezultatov'!E8</f>
        <v>11</v>
      </c>
      <c r="D15" s="116">
        <f>'Vnos rezultatov'!H8</f>
        <v>6</v>
      </c>
      <c r="E15" s="116">
        <f>'Vnos rezultatov'!I8</f>
        <v>4</v>
      </c>
      <c r="F15" s="116">
        <f>'Vnos rezultatov'!J8</f>
        <v>5</v>
      </c>
      <c r="G15" s="116">
        <f>'Vnos rezultatov'!K8</f>
        <v>4</v>
      </c>
      <c r="H15" s="116">
        <f>'Vnos rezultatov'!L8</f>
        <v>5</v>
      </c>
      <c r="I15" s="116">
        <f>'Vnos rezultatov'!M8</f>
        <v>4</v>
      </c>
      <c r="J15" s="116">
        <f>'Vnos rezultatov'!N8</f>
        <v>4</v>
      </c>
      <c r="K15" s="116">
        <f>'Vnos rezultatov'!O8</f>
        <v>5</v>
      </c>
      <c r="L15" s="116">
        <f>'Vnos rezultatov'!P8</f>
        <v>4</v>
      </c>
      <c r="M15" s="116" t="str">
        <f>'Vnos rezultatov'!Q8</f>
        <v>x</v>
      </c>
      <c r="N15" s="116" t="str">
        <f>'Vnos rezultatov'!R8</f>
        <v>x</v>
      </c>
      <c r="O15" s="116" t="str">
        <f>'Vnos rezultatov'!S8</f>
        <v>x</v>
      </c>
      <c r="P15" s="116" t="str">
        <f>'Vnos rezultatov'!T8</f>
        <v>x</v>
      </c>
      <c r="Q15" s="116" t="str">
        <f>'Vnos rezultatov'!U8</f>
        <v>x</v>
      </c>
      <c r="R15" s="116" t="str">
        <f>'Vnos rezultatov'!V8</f>
        <v>x</v>
      </c>
      <c r="S15" s="116" t="str">
        <f>'Vnos rezultatov'!W8</f>
        <v>x</v>
      </c>
      <c r="T15" s="116" t="str">
        <f>'Vnos rezultatov'!X8</f>
        <v>x</v>
      </c>
      <c r="U15" s="116" t="str">
        <f>'Vnos rezultatov'!Y8</f>
        <v>x</v>
      </c>
      <c r="V15" s="116">
        <f>SUM(D15:U15)</f>
        <v>41</v>
      </c>
    </row>
    <row r="16" spans="1:24" ht="15.75">
      <c r="A16" s="123"/>
      <c r="B16" s="123"/>
      <c r="C16" s="123" t="s">
        <v>11</v>
      </c>
      <c r="D16" s="116">
        <f>IF(D15&gt;(D$5+2),0,(D$5-D15+2))</f>
        <v>0</v>
      </c>
      <c r="E16" s="116">
        <f t="shared" ref="E16:U16" si="18">IF(E15&gt;(E$5+2),0,(E$5-E15+2))</f>
        <v>1</v>
      </c>
      <c r="F16" s="116">
        <f t="shared" si="18"/>
        <v>0</v>
      </c>
      <c r="G16" s="116">
        <f t="shared" si="18"/>
        <v>2</v>
      </c>
      <c r="H16" s="116">
        <f t="shared" si="18"/>
        <v>1</v>
      </c>
      <c r="I16" s="116">
        <f t="shared" si="18"/>
        <v>2</v>
      </c>
      <c r="J16" s="116">
        <f t="shared" si="18"/>
        <v>1</v>
      </c>
      <c r="K16" s="116">
        <f t="shared" si="18"/>
        <v>1</v>
      </c>
      <c r="L16" s="116">
        <f t="shared" si="18"/>
        <v>1</v>
      </c>
      <c r="M16" s="116">
        <f t="shared" si="18"/>
        <v>0</v>
      </c>
      <c r="N16" s="116">
        <f t="shared" si="18"/>
        <v>0</v>
      </c>
      <c r="O16" s="116">
        <f t="shared" si="18"/>
        <v>0</v>
      </c>
      <c r="P16" s="116">
        <f t="shared" si="18"/>
        <v>0</v>
      </c>
      <c r="Q16" s="116">
        <f t="shared" si="18"/>
        <v>0</v>
      </c>
      <c r="R16" s="116">
        <f t="shared" si="18"/>
        <v>0</v>
      </c>
      <c r="S16" s="116">
        <f t="shared" si="18"/>
        <v>0</v>
      </c>
      <c r="T16" s="116">
        <f t="shared" si="18"/>
        <v>0</v>
      </c>
      <c r="U16" s="116">
        <f t="shared" si="18"/>
        <v>0</v>
      </c>
      <c r="V16" s="116">
        <f>SUM(D16:U16)</f>
        <v>9</v>
      </c>
    </row>
    <row r="17" spans="1:22" ht="15.75">
      <c r="A17" s="123"/>
      <c r="B17" s="123"/>
      <c r="C17" s="123" t="s">
        <v>12</v>
      </c>
      <c r="D17" s="116">
        <f t="shared" ref="D17:E17" si="19">IF(D15="x",0,IF($C15&gt;18,IF($C15&gt;36,D21,D19),D18))</f>
        <v>1</v>
      </c>
      <c r="E17" s="116">
        <f t="shared" si="19"/>
        <v>1</v>
      </c>
      <c r="F17" s="116">
        <f>IF(F15="x",0,IF($C15&gt;18,IF($C15&gt;36,F21,F19),F18))</f>
        <v>0</v>
      </c>
      <c r="G17" s="116">
        <f t="shared" ref="G17:J17" si="20">IF(G15="x",0,IF($C15&gt;18,IF($C15&gt;36,G21,G19),G18))</f>
        <v>3</v>
      </c>
      <c r="H17" s="116">
        <f t="shared" si="20"/>
        <v>2</v>
      </c>
      <c r="I17" s="116">
        <f t="shared" si="20"/>
        <v>3</v>
      </c>
      <c r="J17" s="116">
        <f t="shared" si="20"/>
        <v>2</v>
      </c>
      <c r="K17" s="116">
        <f>IF(K15="x",0,IF($C15&gt;18,IF($C15&gt;36,K21,K19),K18))</f>
        <v>2</v>
      </c>
      <c r="L17" s="116">
        <f t="shared" ref="L17:M17" si="21">IF(L15="x",0,IF($C15&gt;18,IF($C15&gt;36,L21,L19),L18))</f>
        <v>1</v>
      </c>
      <c r="M17" s="116">
        <f t="shared" si="21"/>
        <v>0</v>
      </c>
      <c r="N17" s="116">
        <f>IF(N15="x",0,IF($C15&gt;18,IF($C15&gt;36,N21,N19),N18))</f>
        <v>0</v>
      </c>
      <c r="O17" s="116">
        <f t="shared" ref="O17:P17" si="22">IF(O15="x",0,IF($C15&gt;18,IF($C15&gt;36,O21,O19),O18))</f>
        <v>0</v>
      </c>
      <c r="P17" s="116">
        <f t="shared" si="22"/>
        <v>0</v>
      </c>
      <c r="Q17" s="116">
        <f>IF(Q15="x",0,IF($C15&gt;18,IF($C15&gt;36,Q21,Q19),Q18))</f>
        <v>0</v>
      </c>
      <c r="R17" s="116">
        <f t="shared" ref="R17:S17" si="23">IF(R15="x",0,IF($C15&gt;18,IF($C15&gt;36,R21,R19),R18))</f>
        <v>0</v>
      </c>
      <c r="S17" s="116">
        <f t="shared" si="23"/>
        <v>0</v>
      </c>
      <c r="T17" s="116">
        <f>IF(T15="x",0,IF($C15&gt;18,IF($C15&gt;36,T21,T19),T18))</f>
        <v>0</v>
      </c>
      <c r="U17" s="116">
        <f t="shared" ref="U17" si="24">IF(U15="x",0,IF($C15&gt;18,IF($C15&gt;36,U21,U19),U18))</f>
        <v>0</v>
      </c>
      <c r="V17" s="116">
        <f>SUM(D17:U17)</f>
        <v>15</v>
      </c>
    </row>
    <row r="18" spans="1:22" ht="5.0999999999999996" customHeight="1">
      <c r="A18" s="124"/>
      <c r="B18" s="125"/>
      <c r="C18" s="126" t="s">
        <v>13</v>
      </c>
      <c r="D18" s="125">
        <f t="shared" ref="D18:U18" si="25">IF(D$6&gt;$C15,D16,IF((D15-D$5)&lt;=2,(D16+1),IF((D15-D$5+1)=3,1,0)))</f>
        <v>1</v>
      </c>
      <c r="E18" s="125">
        <f t="shared" si="25"/>
        <v>1</v>
      </c>
      <c r="F18" s="125">
        <f t="shared" si="25"/>
        <v>0</v>
      </c>
      <c r="G18" s="125">
        <f t="shared" si="25"/>
        <v>3</v>
      </c>
      <c r="H18" s="125">
        <f t="shared" si="25"/>
        <v>2</v>
      </c>
      <c r="I18" s="125">
        <f t="shared" si="25"/>
        <v>3</v>
      </c>
      <c r="J18" s="125">
        <f t="shared" si="25"/>
        <v>2</v>
      </c>
      <c r="K18" s="125">
        <f t="shared" si="25"/>
        <v>2</v>
      </c>
      <c r="L18" s="125">
        <f t="shared" si="25"/>
        <v>1</v>
      </c>
      <c r="M18" s="125" t="e">
        <f t="shared" si="25"/>
        <v>#VALUE!</v>
      </c>
      <c r="N18" s="125">
        <f t="shared" si="25"/>
        <v>0</v>
      </c>
      <c r="O18" s="125">
        <f t="shared" si="25"/>
        <v>0</v>
      </c>
      <c r="P18" s="125" t="e">
        <f t="shared" si="25"/>
        <v>#VALUE!</v>
      </c>
      <c r="Q18" s="125" t="e">
        <f t="shared" si="25"/>
        <v>#VALUE!</v>
      </c>
      <c r="R18" s="125" t="e">
        <f t="shared" si="25"/>
        <v>#VALUE!</v>
      </c>
      <c r="S18" s="125">
        <f t="shared" si="25"/>
        <v>0</v>
      </c>
      <c r="T18" s="125" t="e">
        <f t="shared" si="25"/>
        <v>#VALUE!</v>
      </c>
      <c r="U18" s="125">
        <f t="shared" si="25"/>
        <v>0</v>
      </c>
      <c r="V18" s="124"/>
    </row>
    <row r="19" spans="1:22" ht="5.0999999999999996" customHeight="1">
      <c r="A19" s="124"/>
      <c r="B19" s="125"/>
      <c r="C19" s="126" t="s">
        <v>14</v>
      </c>
      <c r="D19" s="125">
        <f>IF(D$6&gt;($C15-18),D20,IF((D15-D$5+1)&lt;=3,(D20+1),IF((D15-D$5+1)=4,1,0)))</f>
        <v>1</v>
      </c>
      <c r="E19" s="125">
        <f t="shared" ref="E19:U19" si="26">IF(E$6&gt;($C15-18),E20,IF((E15-E$5+1)&lt;=3,(E20+1),IF((E15-E$5+1)=4,1,0)))</f>
        <v>2</v>
      </c>
      <c r="F19" s="125">
        <f t="shared" si="26"/>
        <v>1</v>
      </c>
      <c r="G19" s="125">
        <f t="shared" si="26"/>
        <v>3</v>
      </c>
      <c r="H19" s="125">
        <f t="shared" si="26"/>
        <v>2</v>
      </c>
      <c r="I19" s="125">
        <f t="shared" si="26"/>
        <v>3</v>
      </c>
      <c r="J19" s="125">
        <f t="shared" si="26"/>
        <v>2</v>
      </c>
      <c r="K19" s="125">
        <f t="shared" si="26"/>
        <v>2</v>
      </c>
      <c r="L19" s="125">
        <f t="shared" si="26"/>
        <v>2</v>
      </c>
      <c r="M19" s="125">
        <f t="shared" si="26"/>
        <v>0</v>
      </c>
      <c r="N19" s="125">
        <f t="shared" si="26"/>
        <v>0</v>
      </c>
      <c r="O19" s="125">
        <f t="shared" si="26"/>
        <v>0</v>
      </c>
      <c r="P19" s="125">
        <f t="shared" si="26"/>
        <v>0</v>
      </c>
      <c r="Q19" s="125">
        <f t="shared" si="26"/>
        <v>0</v>
      </c>
      <c r="R19" s="125">
        <f t="shared" si="26"/>
        <v>0</v>
      </c>
      <c r="S19" s="125">
        <f t="shared" si="26"/>
        <v>0</v>
      </c>
      <c r="T19" s="125">
        <f t="shared" si="26"/>
        <v>0</v>
      </c>
      <c r="U19" s="125">
        <f t="shared" si="26"/>
        <v>0</v>
      </c>
      <c r="V19" s="124"/>
    </row>
    <row r="20" spans="1:22" ht="5.0999999999999996" customHeight="1">
      <c r="A20" s="124"/>
      <c r="B20" s="125"/>
      <c r="C20" s="127" t="s">
        <v>17</v>
      </c>
      <c r="D20" s="124">
        <f>IF(D15&gt;(D$5+3),0,(D$5-D15+3))</f>
        <v>1</v>
      </c>
      <c r="E20" s="124">
        <f t="shared" ref="E20:U20" si="27">IF(E15&gt;(E$5+3),0,(E$5-E15+3))</f>
        <v>2</v>
      </c>
      <c r="F20" s="124">
        <f t="shared" si="27"/>
        <v>1</v>
      </c>
      <c r="G20" s="124">
        <f t="shared" si="27"/>
        <v>3</v>
      </c>
      <c r="H20" s="124">
        <f t="shared" si="27"/>
        <v>2</v>
      </c>
      <c r="I20" s="124">
        <f t="shared" si="27"/>
        <v>3</v>
      </c>
      <c r="J20" s="124">
        <f t="shared" si="27"/>
        <v>2</v>
      </c>
      <c r="K20" s="124">
        <f t="shared" si="27"/>
        <v>2</v>
      </c>
      <c r="L20" s="124">
        <f t="shared" si="27"/>
        <v>2</v>
      </c>
      <c r="M20" s="124">
        <f t="shared" si="27"/>
        <v>0</v>
      </c>
      <c r="N20" s="124">
        <f t="shared" si="27"/>
        <v>0</v>
      </c>
      <c r="O20" s="124">
        <f t="shared" si="27"/>
        <v>0</v>
      </c>
      <c r="P20" s="124">
        <f t="shared" si="27"/>
        <v>0</v>
      </c>
      <c r="Q20" s="124">
        <f t="shared" si="27"/>
        <v>0</v>
      </c>
      <c r="R20" s="124">
        <f t="shared" si="27"/>
        <v>0</v>
      </c>
      <c r="S20" s="124">
        <f t="shared" si="27"/>
        <v>0</v>
      </c>
      <c r="T20" s="124">
        <f t="shared" si="27"/>
        <v>0</v>
      </c>
      <c r="U20" s="124">
        <f t="shared" si="27"/>
        <v>0</v>
      </c>
      <c r="V20" s="124"/>
    </row>
    <row r="21" spans="1:22" ht="5.0999999999999996" customHeight="1">
      <c r="A21" s="124"/>
      <c r="B21" s="125"/>
      <c r="C21" s="126" t="s">
        <v>15</v>
      </c>
      <c r="D21" s="125">
        <f>IF(D$6&gt;($C15-36),D22,IF((D15-D$5+1)&lt;=4,(D22+1),IF((D15-D$5+1)=5,1,0)))</f>
        <v>2</v>
      </c>
      <c r="E21" s="125">
        <f t="shared" ref="E21:U21" si="28">IF(E$6&gt;($C15-36),E22,IF((E15-E$5+1)&lt;=4,(E22+1),IF((E15-E$5+1)=5,1,0)))</f>
        <v>3</v>
      </c>
      <c r="F21" s="125">
        <f t="shared" si="28"/>
        <v>2</v>
      </c>
      <c r="G21" s="125">
        <f t="shared" si="28"/>
        <v>4</v>
      </c>
      <c r="H21" s="125">
        <f t="shared" si="28"/>
        <v>3</v>
      </c>
      <c r="I21" s="125">
        <f t="shared" si="28"/>
        <v>4</v>
      </c>
      <c r="J21" s="125">
        <f t="shared" si="28"/>
        <v>3</v>
      </c>
      <c r="K21" s="125">
        <f t="shared" si="28"/>
        <v>3</v>
      </c>
      <c r="L21" s="125">
        <f t="shared" si="28"/>
        <v>3</v>
      </c>
      <c r="M21" s="125">
        <f t="shared" si="28"/>
        <v>0</v>
      </c>
      <c r="N21" s="125">
        <f t="shared" si="28"/>
        <v>0</v>
      </c>
      <c r="O21" s="125">
        <f t="shared" si="28"/>
        <v>0</v>
      </c>
      <c r="P21" s="125">
        <f t="shared" si="28"/>
        <v>0</v>
      </c>
      <c r="Q21" s="125">
        <f t="shared" si="28"/>
        <v>0</v>
      </c>
      <c r="R21" s="125">
        <f t="shared" si="28"/>
        <v>0</v>
      </c>
      <c r="S21" s="125">
        <f t="shared" si="28"/>
        <v>0</v>
      </c>
      <c r="T21" s="125">
        <f t="shared" si="28"/>
        <v>0</v>
      </c>
      <c r="U21" s="125">
        <f t="shared" si="28"/>
        <v>0</v>
      </c>
      <c r="V21" s="124"/>
    </row>
    <row r="22" spans="1:22" ht="5.0999999999999996" customHeight="1">
      <c r="A22" s="124"/>
      <c r="B22" s="125"/>
      <c r="C22" s="127" t="s">
        <v>16</v>
      </c>
      <c r="D22" s="124">
        <f>IF(D15&gt;(D$5+4),0,(D$5-D15+4))</f>
        <v>2</v>
      </c>
      <c r="E22" s="124">
        <f t="shared" ref="E22:U22" si="29">IF(E15&gt;(E$5+4),0,(E$5-E15+4))</f>
        <v>3</v>
      </c>
      <c r="F22" s="124">
        <f t="shared" si="29"/>
        <v>2</v>
      </c>
      <c r="G22" s="124">
        <f t="shared" si="29"/>
        <v>4</v>
      </c>
      <c r="H22" s="124">
        <f t="shared" si="29"/>
        <v>3</v>
      </c>
      <c r="I22" s="124">
        <f t="shared" si="29"/>
        <v>4</v>
      </c>
      <c r="J22" s="124">
        <f t="shared" si="29"/>
        <v>3</v>
      </c>
      <c r="K22" s="124">
        <f t="shared" si="29"/>
        <v>3</v>
      </c>
      <c r="L22" s="124">
        <f t="shared" si="29"/>
        <v>3</v>
      </c>
      <c r="M22" s="124">
        <f t="shared" si="29"/>
        <v>0</v>
      </c>
      <c r="N22" s="124">
        <f t="shared" si="29"/>
        <v>0</v>
      </c>
      <c r="O22" s="124">
        <f t="shared" si="29"/>
        <v>0</v>
      </c>
      <c r="P22" s="124">
        <f t="shared" si="29"/>
        <v>0</v>
      </c>
      <c r="Q22" s="124">
        <f t="shared" si="29"/>
        <v>0</v>
      </c>
      <c r="R22" s="124">
        <f t="shared" si="29"/>
        <v>0</v>
      </c>
      <c r="S22" s="124">
        <f t="shared" si="29"/>
        <v>0</v>
      </c>
      <c r="T22" s="124">
        <f t="shared" si="29"/>
        <v>0</v>
      </c>
      <c r="U22" s="124">
        <f t="shared" si="29"/>
        <v>0</v>
      </c>
    </row>
    <row r="23" spans="1:22" ht="15.75">
      <c r="A23" s="123" t="str">
        <f>'Vnos rezultatov'!B9</f>
        <v>Blaž &amp; Breda T.</v>
      </c>
      <c r="B23" s="123">
        <f>'Vnos rezultatov'!C9</f>
        <v>10.9</v>
      </c>
      <c r="C23" s="123">
        <f>'Vnos rezultatov'!E9</f>
        <v>12.3</v>
      </c>
      <c r="D23" s="116">
        <f>'Vnos rezultatov'!H9</f>
        <v>7</v>
      </c>
      <c r="E23" s="116">
        <f>'Vnos rezultatov'!I9</f>
        <v>5</v>
      </c>
      <c r="F23" s="116">
        <f>'Vnos rezultatov'!J9</f>
        <v>6</v>
      </c>
      <c r="G23" s="116">
        <f>'Vnos rezultatov'!K9</f>
        <v>4</v>
      </c>
      <c r="H23" s="116">
        <f>'Vnos rezultatov'!L9</f>
        <v>5</v>
      </c>
      <c r="I23" s="116">
        <f>'Vnos rezultatov'!M9</f>
        <v>6</v>
      </c>
      <c r="J23" s="116">
        <f>'Vnos rezultatov'!N9</f>
        <v>4</v>
      </c>
      <c r="K23" s="116">
        <f>'Vnos rezultatov'!O9</f>
        <v>4</v>
      </c>
      <c r="L23" s="116">
        <f>'Vnos rezultatov'!P9</f>
        <v>4</v>
      </c>
      <c r="M23" s="116" t="str">
        <f>'Vnos rezultatov'!Q9</f>
        <v>x</v>
      </c>
      <c r="N23" s="116" t="str">
        <f>'Vnos rezultatov'!R9</f>
        <v>x</v>
      </c>
      <c r="O23" s="116" t="str">
        <f>'Vnos rezultatov'!S9</f>
        <v>x</v>
      </c>
      <c r="P23" s="116" t="str">
        <f>'Vnos rezultatov'!T9</f>
        <v>x</v>
      </c>
      <c r="Q23" s="116" t="str">
        <f>'Vnos rezultatov'!U9</f>
        <v>x</v>
      </c>
      <c r="R23" s="116" t="str">
        <f>'Vnos rezultatov'!V9</f>
        <v>x</v>
      </c>
      <c r="S23" s="116" t="str">
        <f>'Vnos rezultatov'!W9</f>
        <v>x</v>
      </c>
      <c r="T23" s="116" t="str">
        <f>'Vnos rezultatov'!X9</f>
        <v>x</v>
      </c>
      <c r="U23" s="116" t="str">
        <f>'Vnos rezultatov'!Y9</f>
        <v>x</v>
      </c>
      <c r="V23" s="116">
        <f>SUM(D23:U23)</f>
        <v>45</v>
      </c>
    </row>
    <row r="24" spans="1:22" ht="15.75">
      <c r="A24" s="123"/>
      <c r="B24" s="123"/>
      <c r="C24" s="123" t="s">
        <v>11</v>
      </c>
      <c r="D24" s="116">
        <f>IF(D23&gt;(D$5+2),0,(D$5-D23+2))</f>
        <v>0</v>
      </c>
      <c r="E24" s="116">
        <f t="shared" ref="E24:U24" si="30">IF(E23&gt;(E$5+2),0,(E$5-E23+2))</f>
        <v>0</v>
      </c>
      <c r="F24" s="116">
        <f t="shared" si="30"/>
        <v>0</v>
      </c>
      <c r="G24" s="116">
        <f t="shared" si="30"/>
        <v>2</v>
      </c>
      <c r="H24" s="116">
        <f t="shared" si="30"/>
        <v>1</v>
      </c>
      <c r="I24" s="116">
        <f t="shared" si="30"/>
        <v>0</v>
      </c>
      <c r="J24" s="116">
        <f t="shared" si="30"/>
        <v>1</v>
      </c>
      <c r="K24" s="116">
        <f t="shared" si="30"/>
        <v>2</v>
      </c>
      <c r="L24" s="116">
        <f t="shared" si="30"/>
        <v>1</v>
      </c>
      <c r="M24" s="116">
        <f t="shared" si="30"/>
        <v>0</v>
      </c>
      <c r="N24" s="116">
        <f t="shared" si="30"/>
        <v>0</v>
      </c>
      <c r="O24" s="116">
        <f t="shared" si="30"/>
        <v>0</v>
      </c>
      <c r="P24" s="116">
        <f t="shared" si="30"/>
        <v>0</v>
      </c>
      <c r="Q24" s="116">
        <f t="shared" si="30"/>
        <v>0</v>
      </c>
      <c r="R24" s="116">
        <f t="shared" si="30"/>
        <v>0</v>
      </c>
      <c r="S24" s="116">
        <f t="shared" si="30"/>
        <v>0</v>
      </c>
      <c r="T24" s="116">
        <f t="shared" si="30"/>
        <v>0</v>
      </c>
      <c r="U24" s="116">
        <f t="shared" si="30"/>
        <v>0</v>
      </c>
      <c r="V24" s="116">
        <f>SUM(D24:U24)</f>
        <v>7</v>
      </c>
    </row>
    <row r="25" spans="1:22" ht="15.75">
      <c r="A25" s="123"/>
      <c r="B25" s="123"/>
      <c r="C25" s="123" t="s">
        <v>12</v>
      </c>
      <c r="D25" s="116">
        <f t="shared" ref="D25:E25" si="31">IF(D23="x",0,IF($C23&gt;18,IF($C23&gt;36,D29,D27),D26))</f>
        <v>0</v>
      </c>
      <c r="E25" s="116">
        <f t="shared" si="31"/>
        <v>0</v>
      </c>
      <c r="F25" s="116">
        <f>IF(F23="x",0,IF($C23&gt;18,IF($C23&gt;36,F29,F27),F26))</f>
        <v>0</v>
      </c>
      <c r="G25" s="116">
        <f t="shared" ref="G25:J25" si="32">IF(G23="x",0,IF($C23&gt;18,IF($C23&gt;36,G29,G27),G26))</f>
        <v>3</v>
      </c>
      <c r="H25" s="116">
        <f t="shared" si="32"/>
        <v>2</v>
      </c>
      <c r="I25" s="116">
        <f t="shared" si="32"/>
        <v>1</v>
      </c>
      <c r="J25" s="116">
        <f t="shared" si="32"/>
        <v>2</v>
      </c>
      <c r="K25" s="116">
        <f>IF(K23="x",0,IF($C23&gt;18,IF($C23&gt;36,K29,K27),K26))</f>
        <v>3</v>
      </c>
      <c r="L25" s="116">
        <f t="shared" ref="L25:M25" si="33">IF(L23="x",0,IF($C23&gt;18,IF($C23&gt;36,L29,L27),L26))</f>
        <v>1</v>
      </c>
      <c r="M25" s="116">
        <f t="shared" si="33"/>
        <v>0</v>
      </c>
      <c r="N25" s="116">
        <f>IF(N23="x",0,IF($C23&gt;18,IF($C23&gt;36,N29,N27),N26))</f>
        <v>0</v>
      </c>
      <c r="O25" s="116">
        <f t="shared" ref="O25:P25" si="34">IF(O23="x",0,IF($C23&gt;18,IF($C23&gt;36,O29,O27),O26))</f>
        <v>0</v>
      </c>
      <c r="P25" s="116">
        <f t="shared" si="34"/>
        <v>0</v>
      </c>
      <c r="Q25" s="116">
        <f>IF(Q23="x",0,IF($C23&gt;18,IF($C23&gt;36,Q29,Q27),Q26))</f>
        <v>0</v>
      </c>
      <c r="R25" s="116">
        <f t="shared" ref="R25:S25" si="35">IF(R23="x",0,IF($C23&gt;18,IF($C23&gt;36,R29,R27),R26))</f>
        <v>0</v>
      </c>
      <c r="S25" s="116">
        <f t="shared" si="35"/>
        <v>0</v>
      </c>
      <c r="T25" s="116">
        <f>IF(T23="x",0,IF($C23&gt;18,IF($C23&gt;36,T29,T27),T26))</f>
        <v>0</v>
      </c>
      <c r="U25" s="116">
        <f t="shared" ref="U25" si="36">IF(U23="x",0,IF($C23&gt;18,IF($C23&gt;36,U29,U27),U26))</f>
        <v>0</v>
      </c>
      <c r="V25" s="116">
        <f>SUM(D25:U25)</f>
        <v>12</v>
      </c>
    </row>
    <row r="26" spans="1:22" ht="5.0999999999999996" customHeight="1">
      <c r="A26" s="124"/>
      <c r="B26" s="125"/>
      <c r="C26" s="126" t="s">
        <v>13</v>
      </c>
      <c r="D26" s="125">
        <f t="shared" ref="D26:U26" si="37">IF(D$6&gt;$C23,D24,IF((D23-D$5)&lt;=2,(D24+1),IF((D23-D$5+1)=3,1,0)))</f>
        <v>0</v>
      </c>
      <c r="E26" s="125">
        <f t="shared" si="37"/>
        <v>0</v>
      </c>
      <c r="F26" s="125">
        <f t="shared" si="37"/>
        <v>0</v>
      </c>
      <c r="G26" s="125">
        <f t="shared" si="37"/>
        <v>3</v>
      </c>
      <c r="H26" s="125">
        <f t="shared" si="37"/>
        <v>2</v>
      </c>
      <c r="I26" s="125">
        <f t="shared" si="37"/>
        <v>1</v>
      </c>
      <c r="J26" s="125">
        <f t="shared" si="37"/>
        <v>2</v>
      </c>
      <c r="K26" s="125">
        <f t="shared" si="37"/>
        <v>3</v>
      </c>
      <c r="L26" s="125">
        <f t="shared" si="37"/>
        <v>1</v>
      </c>
      <c r="M26" s="125" t="e">
        <f t="shared" si="37"/>
        <v>#VALUE!</v>
      </c>
      <c r="N26" s="125">
        <f t="shared" si="37"/>
        <v>0</v>
      </c>
      <c r="O26" s="125">
        <f t="shared" si="37"/>
        <v>0</v>
      </c>
      <c r="P26" s="125" t="e">
        <f t="shared" si="37"/>
        <v>#VALUE!</v>
      </c>
      <c r="Q26" s="125" t="e">
        <f t="shared" si="37"/>
        <v>#VALUE!</v>
      </c>
      <c r="R26" s="125" t="e">
        <f t="shared" si="37"/>
        <v>#VALUE!</v>
      </c>
      <c r="S26" s="125" t="e">
        <f t="shared" si="37"/>
        <v>#VALUE!</v>
      </c>
      <c r="T26" s="125" t="e">
        <f t="shared" si="37"/>
        <v>#VALUE!</v>
      </c>
      <c r="U26" s="125">
        <f t="shared" si="37"/>
        <v>0</v>
      </c>
      <c r="V26" s="124"/>
    </row>
    <row r="27" spans="1:22" ht="5.0999999999999996" customHeight="1">
      <c r="A27" s="124"/>
      <c r="B27" s="125"/>
      <c r="C27" s="126" t="s">
        <v>14</v>
      </c>
      <c r="D27" s="125">
        <f>IF(D$6&gt;($C23-18),D28,IF((D23-D$5+1)&lt;=3,(D28+1),IF((D23-D$5+1)=4,1,0)))</f>
        <v>0</v>
      </c>
      <c r="E27" s="125">
        <f t="shared" ref="E27:U27" si="38">IF(E$6&gt;($C23-18),E28,IF((E23-E$5+1)&lt;=3,(E28+1),IF((E23-E$5+1)=4,1,0)))</f>
        <v>1</v>
      </c>
      <c r="F27" s="125">
        <f t="shared" si="38"/>
        <v>0</v>
      </c>
      <c r="G27" s="125">
        <f t="shared" si="38"/>
        <v>3</v>
      </c>
      <c r="H27" s="125">
        <f t="shared" si="38"/>
        <v>2</v>
      </c>
      <c r="I27" s="125">
        <f t="shared" si="38"/>
        <v>1</v>
      </c>
      <c r="J27" s="125">
        <f t="shared" si="38"/>
        <v>2</v>
      </c>
      <c r="K27" s="125">
        <f t="shared" si="38"/>
        <v>3</v>
      </c>
      <c r="L27" s="125">
        <f t="shared" si="38"/>
        <v>2</v>
      </c>
      <c r="M27" s="125">
        <f t="shared" si="38"/>
        <v>0</v>
      </c>
      <c r="N27" s="125">
        <f t="shared" si="38"/>
        <v>0</v>
      </c>
      <c r="O27" s="125">
        <f t="shared" si="38"/>
        <v>0</v>
      </c>
      <c r="P27" s="125">
        <f t="shared" si="38"/>
        <v>0</v>
      </c>
      <c r="Q27" s="125">
        <f t="shared" si="38"/>
        <v>0</v>
      </c>
      <c r="R27" s="125">
        <f t="shared" si="38"/>
        <v>0</v>
      </c>
      <c r="S27" s="125">
        <f t="shared" si="38"/>
        <v>0</v>
      </c>
      <c r="T27" s="125">
        <f t="shared" si="38"/>
        <v>0</v>
      </c>
      <c r="U27" s="125">
        <f t="shared" si="38"/>
        <v>0</v>
      </c>
      <c r="V27" s="124"/>
    </row>
    <row r="28" spans="1:22" ht="5.0999999999999996" customHeight="1">
      <c r="A28" s="124"/>
      <c r="B28" s="125"/>
      <c r="C28" s="127" t="s">
        <v>17</v>
      </c>
      <c r="D28" s="124">
        <f>IF(D23&gt;(D$5+3),0,(D$5-D23+3))</f>
        <v>0</v>
      </c>
      <c r="E28" s="124">
        <f t="shared" ref="E28:U28" si="39">IF(E23&gt;(E$5+3),0,(E$5-E23+3))</f>
        <v>1</v>
      </c>
      <c r="F28" s="124">
        <f t="shared" si="39"/>
        <v>0</v>
      </c>
      <c r="G28" s="124">
        <f t="shared" si="39"/>
        <v>3</v>
      </c>
      <c r="H28" s="124">
        <f t="shared" si="39"/>
        <v>2</v>
      </c>
      <c r="I28" s="124">
        <f t="shared" si="39"/>
        <v>1</v>
      </c>
      <c r="J28" s="124">
        <f t="shared" si="39"/>
        <v>2</v>
      </c>
      <c r="K28" s="124">
        <f t="shared" si="39"/>
        <v>3</v>
      </c>
      <c r="L28" s="124">
        <f t="shared" si="39"/>
        <v>2</v>
      </c>
      <c r="M28" s="124">
        <f t="shared" si="39"/>
        <v>0</v>
      </c>
      <c r="N28" s="124">
        <f t="shared" si="39"/>
        <v>0</v>
      </c>
      <c r="O28" s="124">
        <f t="shared" si="39"/>
        <v>0</v>
      </c>
      <c r="P28" s="124">
        <f t="shared" si="39"/>
        <v>0</v>
      </c>
      <c r="Q28" s="124">
        <f t="shared" si="39"/>
        <v>0</v>
      </c>
      <c r="R28" s="124">
        <f t="shared" si="39"/>
        <v>0</v>
      </c>
      <c r="S28" s="124">
        <f t="shared" si="39"/>
        <v>0</v>
      </c>
      <c r="T28" s="124">
        <f t="shared" si="39"/>
        <v>0</v>
      </c>
      <c r="U28" s="124">
        <f t="shared" si="39"/>
        <v>0</v>
      </c>
      <c r="V28" s="124"/>
    </row>
    <row r="29" spans="1:22" ht="5.0999999999999996" customHeight="1">
      <c r="A29" s="124"/>
      <c r="B29" s="125"/>
      <c r="C29" s="126" t="s">
        <v>15</v>
      </c>
      <c r="D29" s="125">
        <f>IF(D$6&gt;($C23-36),D30,IF((D23-D$5+1)&lt;=4,(D30+1),IF((D23-D$5+1)=5,1,0)))</f>
        <v>1</v>
      </c>
      <c r="E29" s="125">
        <f t="shared" ref="E29:U29" si="40">IF(E$6&gt;($C23-36),E30,IF((E23-E$5+1)&lt;=4,(E30+1),IF((E23-E$5+1)=5,1,0)))</f>
        <v>2</v>
      </c>
      <c r="F29" s="125">
        <f t="shared" si="40"/>
        <v>1</v>
      </c>
      <c r="G29" s="125">
        <f t="shared" si="40"/>
        <v>4</v>
      </c>
      <c r="H29" s="125">
        <f t="shared" si="40"/>
        <v>3</v>
      </c>
      <c r="I29" s="125">
        <f t="shared" si="40"/>
        <v>2</v>
      </c>
      <c r="J29" s="125">
        <f t="shared" si="40"/>
        <v>3</v>
      </c>
      <c r="K29" s="125">
        <f t="shared" si="40"/>
        <v>4</v>
      </c>
      <c r="L29" s="125">
        <f t="shared" si="40"/>
        <v>3</v>
      </c>
      <c r="M29" s="125">
        <f t="shared" si="40"/>
        <v>0</v>
      </c>
      <c r="N29" s="125">
        <f t="shared" si="40"/>
        <v>0</v>
      </c>
      <c r="O29" s="125">
        <f t="shared" si="40"/>
        <v>0</v>
      </c>
      <c r="P29" s="125">
        <f t="shared" si="40"/>
        <v>0</v>
      </c>
      <c r="Q29" s="125">
        <f t="shared" si="40"/>
        <v>0</v>
      </c>
      <c r="R29" s="125">
        <f t="shared" si="40"/>
        <v>0</v>
      </c>
      <c r="S29" s="125">
        <f t="shared" si="40"/>
        <v>0</v>
      </c>
      <c r="T29" s="125">
        <f t="shared" si="40"/>
        <v>0</v>
      </c>
      <c r="U29" s="125">
        <f t="shared" si="40"/>
        <v>0</v>
      </c>
      <c r="V29" s="124"/>
    </row>
    <row r="30" spans="1:22" ht="5.0999999999999996" customHeight="1">
      <c r="A30" s="124"/>
      <c r="B30" s="125"/>
      <c r="C30" s="127" t="s">
        <v>16</v>
      </c>
      <c r="D30" s="124">
        <f>IF(D23&gt;(D$5+4),0,(D$5-D23+4))</f>
        <v>1</v>
      </c>
      <c r="E30" s="124">
        <f t="shared" ref="E30:U30" si="41">IF(E23&gt;(E$5+4),0,(E$5-E23+4))</f>
        <v>2</v>
      </c>
      <c r="F30" s="124">
        <f t="shared" si="41"/>
        <v>1</v>
      </c>
      <c r="G30" s="124">
        <f t="shared" si="41"/>
        <v>4</v>
      </c>
      <c r="H30" s="124">
        <f t="shared" si="41"/>
        <v>3</v>
      </c>
      <c r="I30" s="124">
        <f t="shared" si="41"/>
        <v>2</v>
      </c>
      <c r="J30" s="124">
        <f t="shared" si="41"/>
        <v>3</v>
      </c>
      <c r="K30" s="124">
        <f t="shared" si="41"/>
        <v>4</v>
      </c>
      <c r="L30" s="124">
        <f t="shared" si="41"/>
        <v>3</v>
      </c>
      <c r="M30" s="124">
        <f t="shared" si="41"/>
        <v>0</v>
      </c>
      <c r="N30" s="124">
        <f t="shared" si="41"/>
        <v>0</v>
      </c>
      <c r="O30" s="124">
        <f t="shared" si="41"/>
        <v>0</v>
      </c>
      <c r="P30" s="124">
        <f t="shared" si="41"/>
        <v>0</v>
      </c>
      <c r="Q30" s="124">
        <f t="shared" si="41"/>
        <v>0</v>
      </c>
      <c r="R30" s="124">
        <f t="shared" si="41"/>
        <v>0</v>
      </c>
      <c r="S30" s="124">
        <f t="shared" si="41"/>
        <v>0</v>
      </c>
      <c r="T30" s="124">
        <f t="shared" si="41"/>
        <v>0</v>
      </c>
      <c r="U30" s="124">
        <f t="shared" si="41"/>
        <v>0</v>
      </c>
      <c r="V30" s="125"/>
    </row>
    <row r="31" spans="1:22" ht="15.75">
      <c r="A31" s="123" t="str">
        <f>'Vnos rezultatov'!B10</f>
        <v>Niko &amp; Sonja</v>
      </c>
      <c r="B31" s="123">
        <f>'Vnos rezultatov'!C10</f>
        <v>9</v>
      </c>
      <c r="C31" s="123">
        <f>'Vnos rezultatov'!E10</f>
        <v>12.5</v>
      </c>
      <c r="D31" s="116">
        <f>'Vnos rezultatov'!H10</f>
        <v>4</v>
      </c>
      <c r="E31" s="116">
        <f>'Vnos rezultatov'!I10</f>
        <v>6</v>
      </c>
      <c r="F31" s="116">
        <f>'Vnos rezultatov'!J10</f>
        <v>5</v>
      </c>
      <c r="G31" s="116">
        <f>'Vnos rezultatov'!K10</f>
        <v>6</v>
      </c>
      <c r="H31" s="116">
        <f>'Vnos rezultatov'!L10</f>
        <v>5</v>
      </c>
      <c r="I31" s="116">
        <f>'Vnos rezultatov'!M10</f>
        <v>5</v>
      </c>
      <c r="J31" s="116">
        <f>'Vnos rezultatov'!N10</f>
        <v>5</v>
      </c>
      <c r="K31" s="116">
        <f>'Vnos rezultatov'!O10</f>
        <v>4</v>
      </c>
      <c r="L31" s="116">
        <f>'Vnos rezultatov'!P10</f>
        <v>4</v>
      </c>
      <c r="M31" s="116" t="str">
        <f>'Vnos rezultatov'!Q10</f>
        <v>x</v>
      </c>
      <c r="N31" s="116" t="str">
        <f>'Vnos rezultatov'!R10</f>
        <v>x</v>
      </c>
      <c r="O31" s="116" t="str">
        <f>'Vnos rezultatov'!S10</f>
        <v>x</v>
      </c>
      <c r="P31" s="116" t="str">
        <f>'Vnos rezultatov'!T10</f>
        <v>x</v>
      </c>
      <c r="Q31" s="116" t="str">
        <f>'Vnos rezultatov'!U10</f>
        <v>x</v>
      </c>
      <c r="R31" s="116" t="str">
        <f>'Vnos rezultatov'!V10</f>
        <v>x</v>
      </c>
      <c r="S31" s="116" t="str">
        <f>'Vnos rezultatov'!W10</f>
        <v>x</v>
      </c>
      <c r="T31" s="116" t="str">
        <f>'Vnos rezultatov'!X10</f>
        <v>x</v>
      </c>
      <c r="U31" s="116" t="str">
        <f>'Vnos rezultatov'!Y10</f>
        <v>x</v>
      </c>
      <c r="V31" s="116">
        <f>SUM(D31:U31)</f>
        <v>44</v>
      </c>
    </row>
    <row r="32" spans="1:22" ht="15.75">
      <c r="A32" s="123"/>
      <c r="B32" s="123"/>
      <c r="C32" s="123" t="s">
        <v>11</v>
      </c>
      <c r="D32" s="116">
        <f>IF(D31&gt;(D$5+2),0,(D$5-D31+2))</f>
        <v>2</v>
      </c>
      <c r="E32" s="116">
        <f t="shared" ref="E32:U32" si="42">IF(E31&gt;(E$5+2),0,(E$5-E31+2))</f>
        <v>0</v>
      </c>
      <c r="F32" s="116">
        <f t="shared" si="42"/>
        <v>0</v>
      </c>
      <c r="G32" s="116">
        <f t="shared" si="42"/>
        <v>0</v>
      </c>
      <c r="H32" s="116">
        <f t="shared" si="42"/>
        <v>1</v>
      </c>
      <c r="I32" s="116">
        <f t="shared" si="42"/>
        <v>1</v>
      </c>
      <c r="J32" s="116">
        <f t="shared" si="42"/>
        <v>0</v>
      </c>
      <c r="K32" s="116">
        <f t="shared" si="42"/>
        <v>2</v>
      </c>
      <c r="L32" s="116">
        <f t="shared" si="42"/>
        <v>1</v>
      </c>
      <c r="M32" s="116">
        <f t="shared" si="42"/>
        <v>0</v>
      </c>
      <c r="N32" s="116">
        <f t="shared" si="42"/>
        <v>0</v>
      </c>
      <c r="O32" s="116">
        <f t="shared" si="42"/>
        <v>0</v>
      </c>
      <c r="P32" s="116">
        <f t="shared" si="42"/>
        <v>0</v>
      </c>
      <c r="Q32" s="116">
        <f t="shared" si="42"/>
        <v>0</v>
      </c>
      <c r="R32" s="116">
        <f t="shared" si="42"/>
        <v>0</v>
      </c>
      <c r="S32" s="116">
        <f t="shared" si="42"/>
        <v>0</v>
      </c>
      <c r="T32" s="116">
        <f t="shared" si="42"/>
        <v>0</v>
      </c>
      <c r="U32" s="116">
        <f t="shared" si="42"/>
        <v>0</v>
      </c>
      <c r="V32" s="116">
        <f>SUM(D32:U32)</f>
        <v>7</v>
      </c>
    </row>
    <row r="33" spans="1:22" ht="15.75">
      <c r="A33" s="123"/>
      <c r="B33" s="123"/>
      <c r="C33" s="123" t="s">
        <v>12</v>
      </c>
      <c r="D33" s="116">
        <f t="shared" ref="D33:E33" si="43">IF(D31="x",0,IF($C31&gt;18,IF($C31&gt;36,D37,D35),D34))</f>
        <v>3</v>
      </c>
      <c r="E33" s="116">
        <f t="shared" si="43"/>
        <v>0</v>
      </c>
      <c r="F33" s="116">
        <f>IF(F31="x",0,IF($C31&gt;18,IF($C31&gt;36,F37,F35),F34))</f>
        <v>0</v>
      </c>
      <c r="G33" s="116">
        <f t="shared" ref="G33:J33" si="44">IF(G31="x",0,IF($C31&gt;18,IF($C31&gt;36,G37,G35),G34))</f>
        <v>1</v>
      </c>
      <c r="H33" s="116">
        <f t="shared" si="44"/>
        <v>2</v>
      </c>
      <c r="I33" s="116">
        <f t="shared" si="44"/>
        <v>2</v>
      </c>
      <c r="J33" s="116">
        <f t="shared" si="44"/>
        <v>1</v>
      </c>
      <c r="K33" s="116">
        <f>IF(K31="x",0,IF($C31&gt;18,IF($C31&gt;36,K37,K35),K34))</f>
        <v>3</v>
      </c>
      <c r="L33" s="116">
        <f t="shared" ref="L33:M33" si="45">IF(L31="x",0,IF($C31&gt;18,IF($C31&gt;36,L37,L35),L34))</f>
        <v>1</v>
      </c>
      <c r="M33" s="116">
        <f t="shared" si="45"/>
        <v>0</v>
      </c>
      <c r="N33" s="116">
        <f>IF(N31="x",0,IF($C31&gt;18,IF($C31&gt;36,N37,N35),N34))</f>
        <v>0</v>
      </c>
      <c r="O33" s="116">
        <f t="shared" ref="O33:P33" si="46">IF(O31="x",0,IF($C31&gt;18,IF($C31&gt;36,O37,O35),O34))</f>
        <v>0</v>
      </c>
      <c r="P33" s="116">
        <f t="shared" si="46"/>
        <v>0</v>
      </c>
      <c r="Q33" s="116">
        <f>IF(Q31="x",0,IF($C31&gt;18,IF($C31&gt;36,Q37,Q35),Q34))</f>
        <v>0</v>
      </c>
      <c r="R33" s="116">
        <f t="shared" ref="R33:S33" si="47">IF(R31="x",0,IF($C31&gt;18,IF($C31&gt;36,R37,R35),R34))</f>
        <v>0</v>
      </c>
      <c r="S33" s="116">
        <f t="shared" si="47"/>
        <v>0</v>
      </c>
      <c r="T33" s="116">
        <f>IF(T31="x",0,IF($C31&gt;18,IF($C31&gt;36,T37,T35),T34))</f>
        <v>0</v>
      </c>
      <c r="U33" s="116">
        <f t="shared" ref="U33" si="48">IF(U31="x",0,IF($C31&gt;18,IF($C31&gt;36,U37,U35),U34))</f>
        <v>0</v>
      </c>
      <c r="V33" s="116">
        <f>SUM(D33:U33)</f>
        <v>13</v>
      </c>
    </row>
    <row r="34" spans="1:22" ht="5.0999999999999996" customHeight="1">
      <c r="A34" s="124"/>
      <c r="B34" s="125"/>
      <c r="C34" s="126" t="s">
        <v>13</v>
      </c>
      <c r="D34" s="125">
        <f t="shared" ref="D34:U34" si="49">IF(D$6&gt;$C31,D32,IF((D31-D$5)&lt;=2,(D32+1),IF((D31-D$5+1)=3,1,0)))</f>
        <v>3</v>
      </c>
      <c r="E34" s="125">
        <f t="shared" si="49"/>
        <v>0</v>
      </c>
      <c r="F34" s="125">
        <f t="shared" si="49"/>
        <v>0</v>
      </c>
      <c r="G34" s="125">
        <f t="shared" si="49"/>
        <v>1</v>
      </c>
      <c r="H34" s="125">
        <f t="shared" si="49"/>
        <v>2</v>
      </c>
      <c r="I34" s="125">
        <f t="shared" si="49"/>
        <v>2</v>
      </c>
      <c r="J34" s="125">
        <f t="shared" si="49"/>
        <v>1</v>
      </c>
      <c r="K34" s="125">
        <f t="shared" si="49"/>
        <v>3</v>
      </c>
      <c r="L34" s="125">
        <f t="shared" si="49"/>
        <v>1</v>
      </c>
      <c r="M34" s="125" t="e">
        <f t="shared" si="49"/>
        <v>#VALUE!</v>
      </c>
      <c r="N34" s="125">
        <f t="shared" si="49"/>
        <v>0</v>
      </c>
      <c r="O34" s="125">
        <f t="shared" si="49"/>
        <v>0</v>
      </c>
      <c r="P34" s="125" t="e">
        <f t="shared" si="49"/>
        <v>#VALUE!</v>
      </c>
      <c r="Q34" s="125" t="e">
        <f t="shared" si="49"/>
        <v>#VALUE!</v>
      </c>
      <c r="R34" s="125" t="e">
        <f t="shared" si="49"/>
        <v>#VALUE!</v>
      </c>
      <c r="S34" s="125" t="e">
        <f t="shared" si="49"/>
        <v>#VALUE!</v>
      </c>
      <c r="T34" s="125" t="e">
        <f t="shared" si="49"/>
        <v>#VALUE!</v>
      </c>
      <c r="U34" s="125">
        <f t="shared" si="49"/>
        <v>0</v>
      </c>
      <c r="V34" s="124"/>
    </row>
    <row r="35" spans="1:22" ht="5.0999999999999996" customHeight="1">
      <c r="A35" s="124"/>
      <c r="B35" s="125"/>
      <c r="C35" s="126" t="s">
        <v>14</v>
      </c>
      <c r="D35" s="125">
        <f>IF(D$6&gt;($C31-18),D36,IF((D31-D$5+1)&lt;=3,(D36+1),IF((D31-D$5+1)=4,1,0)))</f>
        <v>3</v>
      </c>
      <c r="E35" s="125">
        <f t="shared" ref="E35:U35" si="50">IF(E$6&gt;($C31-18),E36,IF((E31-E$5+1)&lt;=3,(E36+1),IF((E31-E$5+1)=4,1,0)))</f>
        <v>0</v>
      </c>
      <c r="F35" s="125">
        <f t="shared" si="50"/>
        <v>1</v>
      </c>
      <c r="G35" s="125">
        <f t="shared" si="50"/>
        <v>1</v>
      </c>
      <c r="H35" s="125">
        <f t="shared" si="50"/>
        <v>2</v>
      </c>
      <c r="I35" s="125">
        <f t="shared" si="50"/>
        <v>2</v>
      </c>
      <c r="J35" s="125">
        <f t="shared" si="50"/>
        <v>1</v>
      </c>
      <c r="K35" s="125">
        <f t="shared" si="50"/>
        <v>3</v>
      </c>
      <c r="L35" s="125">
        <f t="shared" si="50"/>
        <v>2</v>
      </c>
      <c r="M35" s="125">
        <f t="shared" si="50"/>
        <v>0</v>
      </c>
      <c r="N35" s="125">
        <f t="shared" si="50"/>
        <v>0</v>
      </c>
      <c r="O35" s="125">
        <f t="shared" si="50"/>
        <v>0</v>
      </c>
      <c r="P35" s="125">
        <f t="shared" si="50"/>
        <v>0</v>
      </c>
      <c r="Q35" s="125">
        <f t="shared" si="50"/>
        <v>0</v>
      </c>
      <c r="R35" s="125">
        <f t="shared" si="50"/>
        <v>0</v>
      </c>
      <c r="S35" s="125">
        <f t="shared" si="50"/>
        <v>0</v>
      </c>
      <c r="T35" s="125">
        <f t="shared" si="50"/>
        <v>0</v>
      </c>
      <c r="U35" s="125">
        <f t="shared" si="50"/>
        <v>0</v>
      </c>
      <c r="V35" s="124"/>
    </row>
    <row r="36" spans="1:22" ht="5.0999999999999996" customHeight="1">
      <c r="A36" s="124"/>
      <c r="B36" s="125"/>
      <c r="C36" s="127" t="s">
        <v>17</v>
      </c>
      <c r="D36" s="124">
        <f>IF(D31&gt;(D$5+3),0,(D$5-D31+3))</f>
        <v>3</v>
      </c>
      <c r="E36" s="124">
        <f t="shared" ref="E36:U36" si="51">IF(E31&gt;(E$5+3),0,(E$5-E31+3))</f>
        <v>0</v>
      </c>
      <c r="F36" s="124">
        <f t="shared" si="51"/>
        <v>1</v>
      </c>
      <c r="G36" s="124">
        <f t="shared" si="51"/>
        <v>1</v>
      </c>
      <c r="H36" s="124">
        <f t="shared" si="51"/>
        <v>2</v>
      </c>
      <c r="I36" s="124">
        <f t="shared" si="51"/>
        <v>2</v>
      </c>
      <c r="J36" s="124">
        <f t="shared" si="51"/>
        <v>1</v>
      </c>
      <c r="K36" s="124">
        <f t="shared" si="51"/>
        <v>3</v>
      </c>
      <c r="L36" s="124">
        <f t="shared" si="51"/>
        <v>2</v>
      </c>
      <c r="M36" s="124">
        <f t="shared" si="51"/>
        <v>0</v>
      </c>
      <c r="N36" s="124">
        <f t="shared" si="51"/>
        <v>0</v>
      </c>
      <c r="O36" s="124">
        <f t="shared" si="51"/>
        <v>0</v>
      </c>
      <c r="P36" s="124">
        <f t="shared" si="51"/>
        <v>0</v>
      </c>
      <c r="Q36" s="124">
        <f t="shared" si="51"/>
        <v>0</v>
      </c>
      <c r="R36" s="124">
        <f t="shared" si="51"/>
        <v>0</v>
      </c>
      <c r="S36" s="124">
        <f t="shared" si="51"/>
        <v>0</v>
      </c>
      <c r="T36" s="124">
        <f t="shared" si="51"/>
        <v>0</v>
      </c>
      <c r="U36" s="124">
        <f t="shared" si="51"/>
        <v>0</v>
      </c>
      <c r="V36" s="124"/>
    </row>
    <row r="37" spans="1:22" ht="5.0999999999999996" customHeight="1">
      <c r="A37" s="124"/>
      <c r="B37" s="125"/>
      <c r="C37" s="126" t="s">
        <v>15</v>
      </c>
      <c r="D37" s="125">
        <f>IF(D$6&gt;($C31-36),D38,IF((D31-D$5+1)&lt;=4,(D38+1),IF((D31-D$5+1)=5,1,0)))</f>
        <v>4</v>
      </c>
      <c r="E37" s="125">
        <f t="shared" ref="E37:U37" si="52">IF(E$6&gt;($C31-36),E38,IF((E31-E$5+1)&lt;=4,(E38+1),IF((E31-E$5+1)=5,1,0)))</f>
        <v>1</v>
      </c>
      <c r="F37" s="125">
        <f t="shared" si="52"/>
        <v>2</v>
      </c>
      <c r="G37" s="125">
        <f t="shared" si="52"/>
        <v>2</v>
      </c>
      <c r="H37" s="125">
        <f t="shared" si="52"/>
        <v>3</v>
      </c>
      <c r="I37" s="125">
        <f t="shared" si="52"/>
        <v>3</v>
      </c>
      <c r="J37" s="125">
        <f t="shared" si="52"/>
        <v>2</v>
      </c>
      <c r="K37" s="125">
        <f t="shared" si="52"/>
        <v>4</v>
      </c>
      <c r="L37" s="125">
        <f t="shared" si="52"/>
        <v>3</v>
      </c>
      <c r="M37" s="125">
        <f t="shared" si="52"/>
        <v>0</v>
      </c>
      <c r="N37" s="125">
        <f t="shared" si="52"/>
        <v>0</v>
      </c>
      <c r="O37" s="125">
        <f t="shared" si="52"/>
        <v>0</v>
      </c>
      <c r="P37" s="125">
        <f t="shared" si="52"/>
        <v>0</v>
      </c>
      <c r="Q37" s="125">
        <f t="shared" si="52"/>
        <v>0</v>
      </c>
      <c r="R37" s="125">
        <f t="shared" si="52"/>
        <v>0</v>
      </c>
      <c r="S37" s="125">
        <f t="shared" si="52"/>
        <v>0</v>
      </c>
      <c r="T37" s="125">
        <f t="shared" si="52"/>
        <v>0</v>
      </c>
      <c r="U37" s="125">
        <f t="shared" si="52"/>
        <v>0</v>
      </c>
      <c r="V37" s="124"/>
    </row>
    <row r="38" spans="1:22" ht="5.0999999999999996" customHeight="1">
      <c r="A38" s="124"/>
      <c r="B38" s="125"/>
      <c r="C38" s="127" t="s">
        <v>16</v>
      </c>
      <c r="D38" s="124">
        <f>IF(D31&gt;(D$5+4),0,(D$5-D31+4))</f>
        <v>4</v>
      </c>
      <c r="E38" s="124">
        <f t="shared" ref="E38:U38" si="53">IF(E31&gt;(E$5+4),0,(E$5-E31+4))</f>
        <v>1</v>
      </c>
      <c r="F38" s="124">
        <f t="shared" si="53"/>
        <v>2</v>
      </c>
      <c r="G38" s="124">
        <f t="shared" si="53"/>
        <v>2</v>
      </c>
      <c r="H38" s="124">
        <f t="shared" si="53"/>
        <v>3</v>
      </c>
      <c r="I38" s="124">
        <f t="shared" si="53"/>
        <v>3</v>
      </c>
      <c r="J38" s="124">
        <f t="shared" si="53"/>
        <v>2</v>
      </c>
      <c r="K38" s="124">
        <f t="shared" si="53"/>
        <v>4</v>
      </c>
      <c r="L38" s="124">
        <f t="shared" si="53"/>
        <v>3</v>
      </c>
      <c r="M38" s="124">
        <f t="shared" si="53"/>
        <v>0</v>
      </c>
      <c r="N38" s="124">
        <f t="shared" si="53"/>
        <v>0</v>
      </c>
      <c r="O38" s="124">
        <f t="shared" si="53"/>
        <v>0</v>
      </c>
      <c r="P38" s="124">
        <f t="shared" si="53"/>
        <v>0</v>
      </c>
      <c r="Q38" s="124">
        <f t="shared" si="53"/>
        <v>0</v>
      </c>
      <c r="R38" s="124">
        <f t="shared" si="53"/>
        <v>0</v>
      </c>
      <c r="S38" s="124">
        <f t="shared" si="53"/>
        <v>0</v>
      </c>
      <c r="T38" s="124">
        <f t="shared" si="53"/>
        <v>0</v>
      </c>
      <c r="U38" s="124">
        <f t="shared" si="53"/>
        <v>0</v>
      </c>
      <c r="V38" s="125"/>
    </row>
    <row r="39" spans="1:22" ht="15.75">
      <c r="A39" s="123" t="str">
        <f>'Vnos rezultatov'!B11</f>
        <v>Mirjana &amp; Janko</v>
      </c>
      <c r="B39" s="123">
        <f>'Vnos rezultatov'!C11</f>
        <v>10.6</v>
      </c>
      <c r="C39" s="123">
        <f>'Vnos rezultatov'!E11</f>
        <v>14.5</v>
      </c>
      <c r="D39" s="116">
        <f>'Vnos rezultatov'!H11</f>
        <v>6</v>
      </c>
      <c r="E39" s="116">
        <f>'Vnos rezultatov'!I11</f>
        <v>6</v>
      </c>
      <c r="F39" s="116">
        <f>'Vnos rezultatov'!J11</f>
        <v>2</v>
      </c>
      <c r="G39" s="116">
        <f>'Vnos rezultatov'!K11</f>
        <v>5</v>
      </c>
      <c r="H39" s="116">
        <f>'Vnos rezultatov'!L11</f>
        <v>7</v>
      </c>
      <c r="I39" s="116">
        <f>'Vnos rezultatov'!M11</f>
        <v>5</v>
      </c>
      <c r="J39" s="116">
        <f>'Vnos rezultatov'!N11</f>
        <v>5</v>
      </c>
      <c r="K39" s="116">
        <f>'Vnos rezultatov'!O11</f>
        <v>4</v>
      </c>
      <c r="L39" s="116">
        <f>'Vnos rezultatov'!P11</f>
        <v>3</v>
      </c>
      <c r="M39" s="116" t="str">
        <f>'Vnos rezultatov'!Q11</f>
        <v>x</v>
      </c>
      <c r="N39" s="116" t="str">
        <f>'Vnos rezultatov'!R11</f>
        <v>x</v>
      </c>
      <c r="O39" s="116" t="str">
        <f>'Vnos rezultatov'!S11</f>
        <v>x</v>
      </c>
      <c r="P39" s="116" t="str">
        <f>'Vnos rezultatov'!T11</f>
        <v>x</v>
      </c>
      <c r="Q39" s="116" t="str">
        <f>'Vnos rezultatov'!U11</f>
        <v>x</v>
      </c>
      <c r="R39" s="116" t="str">
        <f>'Vnos rezultatov'!V11</f>
        <v>x</v>
      </c>
      <c r="S39" s="116" t="str">
        <f>'Vnos rezultatov'!W11</f>
        <v>x</v>
      </c>
      <c r="T39" s="116" t="str">
        <f>'Vnos rezultatov'!X11</f>
        <v>x</v>
      </c>
      <c r="U39" s="116" t="str">
        <f>'Vnos rezultatov'!Y11</f>
        <v>x</v>
      </c>
      <c r="V39" s="116">
        <f>SUM(D39:U39)</f>
        <v>43</v>
      </c>
    </row>
    <row r="40" spans="1:22" ht="15.75">
      <c r="A40" s="123"/>
      <c r="B40" s="123"/>
      <c r="C40" s="123" t="s">
        <v>11</v>
      </c>
      <c r="D40" s="116">
        <f>IF(D39&gt;(D$5+2),0,(D$5-D39+2))</f>
        <v>0</v>
      </c>
      <c r="E40" s="116">
        <f t="shared" ref="E40:U40" si="54">IF(E39&gt;(E$5+2),0,(E$5-E39+2))</f>
        <v>0</v>
      </c>
      <c r="F40" s="116">
        <f t="shared" si="54"/>
        <v>3</v>
      </c>
      <c r="G40" s="116">
        <f t="shared" si="54"/>
        <v>1</v>
      </c>
      <c r="H40" s="116">
        <f t="shared" si="54"/>
        <v>0</v>
      </c>
      <c r="I40" s="116">
        <f t="shared" si="54"/>
        <v>1</v>
      </c>
      <c r="J40" s="116">
        <f t="shared" si="54"/>
        <v>0</v>
      </c>
      <c r="K40" s="116">
        <f t="shared" si="54"/>
        <v>2</v>
      </c>
      <c r="L40" s="116">
        <f t="shared" si="54"/>
        <v>2</v>
      </c>
      <c r="M40" s="116">
        <f t="shared" si="54"/>
        <v>0</v>
      </c>
      <c r="N40" s="116">
        <f t="shared" si="54"/>
        <v>0</v>
      </c>
      <c r="O40" s="116">
        <f t="shared" si="54"/>
        <v>0</v>
      </c>
      <c r="P40" s="116">
        <f t="shared" si="54"/>
        <v>0</v>
      </c>
      <c r="Q40" s="116">
        <f t="shared" si="54"/>
        <v>0</v>
      </c>
      <c r="R40" s="116">
        <f t="shared" si="54"/>
        <v>0</v>
      </c>
      <c r="S40" s="116">
        <f t="shared" si="54"/>
        <v>0</v>
      </c>
      <c r="T40" s="116">
        <f t="shared" si="54"/>
        <v>0</v>
      </c>
      <c r="U40" s="116">
        <f t="shared" si="54"/>
        <v>0</v>
      </c>
      <c r="V40" s="116">
        <f>SUM(D40:U40)</f>
        <v>9</v>
      </c>
    </row>
    <row r="41" spans="1:22" ht="15.75">
      <c r="A41" s="123"/>
      <c r="B41" s="123"/>
      <c r="C41" s="123" t="s">
        <v>12</v>
      </c>
      <c r="D41" s="116">
        <f t="shared" ref="D41:E41" si="55">IF(D39="x",0,IF($C39&gt;18,IF($C39&gt;36,D45,D43),D42))</f>
        <v>1</v>
      </c>
      <c r="E41" s="116">
        <f t="shared" si="55"/>
        <v>0</v>
      </c>
      <c r="F41" s="116">
        <f>IF(F39="x",0,IF($C39&gt;18,IF($C39&gt;36,F45,F43),F42))</f>
        <v>4</v>
      </c>
      <c r="G41" s="116">
        <f t="shared" ref="G41:J41" si="56">IF(G39="x",0,IF($C39&gt;18,IF($C39&gt;36,G45,G43),G42))</f>
        <v>2</v>
      </c>
      <c r="H41" s="116">
        <f t="shared" si="56"/>
        <v>0</v>
      </c>
      <c r="I41" s="116">
        <f t="shared" si="56"/>
        <v>2</v>
      </c>
      <c r="J41" s="116">
        <f t="shared" si="56"/>
        <v>1</v>
      </c>
      <c r="K41" s="116">
        <f>IF(K39="x",0,IF($C39&gt;18,IF($C39&gt;36,K45,K43),K42))</f>
        <v>3</v>
      </c>
      <c r="L41" s="116">
        <f t="shared" ref="L41:M41" si="57">IF(L39="x",0,IF($C39&gt;18,IF($C39&gt;36,L45,L43),L42))</f>
        <v>2</v>
      </c>
      <c r="M41" s="116">
        <f t="shared" si="57"/>
        <v>0</v>
      </c>
      <c r="N41" s="116">
        <f>IF(N39="x",0,IF($C39&gt;18,IF($C39&gt;36,N45,N43),N42))</f>
        <v>0</v>
      </c>
      <c r="O41" s="116">
        <f t="shared" ref="O41:P41" si="58">IF(O39="x",0,IF($C39&gt;18,IF($C39&gt;36,O45,O43),O42))</f>
        <v>0</v>
      </c>
      <c r="P41" s="116">
        <f t="shared" si="58"/>
        <v>0</v>
      </c>
      <c r="Q41" s="116">
        <f>IF(Q39="x",0,IF($C39&gt;18,IF($C39&gt;36,Q45,Q43),Q42))</f>
        <v>0</v>
      </c>
      <c r="R41" s="116">
        <f t="shared" ref="R41:S41" si="59">IF(R39="x",0,IF($C39&gt;18,IF($C39&gt;36,R45,R43),R42))</f>
        <v>0</v>
      </c>
      <c r="S41" s="116">
        <f t="shared" si="59"/>
        <v>0</v>
      </c>
      <c r="T41" s="116">
        <f>IF(T39="x",0,IF($C39&gt;18,IF($C39&gt;36,T45,T43),T42))</f>
        <v>0</v>
      </c>
      <c r="U41" s="116">
        <f t="shared" ref="U41" si="60">IF(U39="x",0,IF($C39&gt;18,IF($C39&gt;36,U45,U43),U42))</f>
        <v>0</v>
      </c>
      <c r="V41" s="116">
        <f>SUM(D41:U41)</f>
        <v>15</v>
      </c>
    </row>
    <row r="42" spans="1:22" ht="5.0999999999999996" customHeight="1">
      <c r="A42" s="124"/>
      <c r="B42" s="125"/>
      <c r="C42" s="126" t="s">
        <v>13</v>
      </c>
      <c r="D42" s="125">
        <f t="shared" ref="D42:U42" si="61">IF(D$6&gt;$C39,D40,IF((D39-D$5)&lt;=2,(D40+1),IF((D39-D$5+1)=3,1,0)))</f>
        <v>1</v>
      </c>
      <c r="E42" s="125">
        <f t="shared" si="61"/>
        <v>0</v>
      </c>
      <c r="F42" s="125">
        <f t="shared" si="61"/>
        <v>4</v>
      </c>
      <c r="G42" s="125">
        <f t="shared" si="61"/>
        <v>2</v>
      </c>
      <c r="H42" s="125">
        <f t="shared" si="61"/>
        <v>0</v>
      </c>
      <c r="I42" s="125">
        <f t="shared" si="61"/>
        <v>2</v>
      </c>
      <c r="J42" s="125">
        <f t="shared" si="61"/>
        <v>1</v>
      </c>
      <c r="K42" s="125">
        <f t="shared" si="61"/>
        <v>3</v>
      </c>
      <c r="L42" s="125">
        <f t="shared" si="61"/>
        <v>2</v>
      </c>
      <c r="M42" s="125" t="e">
        <f t="shared" si="61"/>
        <v>#VALUE!</v>
      </c>
      <c r="N42" s="125">
        <f t="shared" si="61"/>
        <v>0</v>
      </c>
      <c r="O42" s="125" t="e">
        <f t="shared" si="61"/>
        <v>#VALUE!</v>
      </c>
      <c r="P42" s="125" t="e">
        <f t="shared" si="61"/>
        <v>#VALUE!</v>
      </c>
      <c r="Q42" s="125" t="e">
        <f t="shared" si="61"/>
        <v>#VALUE!</v>
      </c>
      <c r="R42" s="125" t="e">
        <f t="shared" si="61"/>
        <v>#VALUE!</v>
      </c>
      <c r="S42" s="125" t="e">
        <f t="shared" si="61"/>
        <v>#VALUE!</v>
      </c>
      <c r="T42" s="125" t="e">
        <f t="shared" si="61"/>
        <v>#VALUE!</v>
      </c>
      <c r="U42" s="125">
        <f t="shared" si="61"/>
        <v>0</v>
      </c>
      <c r="V42" s="124"/>
    </row>
    <row r="43" spans="1:22" ht="5.0999999999999996" customHeight="1">
      <c r="A43" s="124"/>
      <c r="B43" s="125"/>
      <c r="C43" s="126" t="s">
        <v>14</v>
      </c>
      <c r="D43" s="125">
        <f>IF(D$6&gt;($C39-18),D44,IF((D39-D$5+1)&lt;=3,(D44+1),IF((D39-D$5+1)=4,1,0)))</f>
        <v>1</v>
      </c>
      <c r="E43" s="125">
        <f t="shared" ref="E43:U43" si="62">IF(E$6&gt;($C39-18),E44,IF((E39-E$5+1)&lt;=3,(E44+1),IF((E39-E$5+1)=4,1,0)))</f>
        <v>0</v>
      </c>
      <c r="F43" s="125">
        <f t="shared" si="62"/>
        <v>4</v>
      </c>
      <c r="G43" s="125">
        <f t="shared" si="62"/>
        <v>2</v>
      </c>
      <c r="H43" s="125">
        <f t="shared" si="62"/>
        <v>0</v>
      </c>
      <c r="I43" s="125">
        <f t="shared" si="62"/>
        <v>2</v>
      </c>
      <c r="J43" s="125">
        <f t="shared" si="62"/>
        <v>1</v>
      </c>
      <c r="K43" s="125">
        <f t="shared" si="62"/>
        <v>3</v>
      </c>
      <c r="L43" s="125">
        <f t="shared" si="62"/>
        <v>3</v>
      </c>
      <c r="M43" s="125">
        <f t="shared" si="62"/>
        <v>0</v>
      </c>
      <c r="N43" s="125">
        <f t="shared" si="62"/>
        <v>0</v>
      </c>
      <c r="O43" s="125">
        <f t="shared" si="62"/>
        <v>0</v>
      </c>
      <c r="P43" s="125">
        <f t="shared" si="62"/>
        <v>0</v>
      </c>
      <c r="Q43" s="125">
        <f t="shared" si="62"/>
        <v>0</v>
      </c>
      <c r="R43" s="125">
        <f t="shared" si="62"/>
        <v>0</v>
      </c>
      <c r="S43" s="125">
        <f t="shared" si="62"/>
        <v>0</v>
      </c>
      <c r="T43" s="125">
        <f t="shared" si="62"/>
        <v>0</v>
      </c>
      <c r="U43" s="125">
        <f t="shared" si="62"/>
        <v>0</v>
      </c>
      <c r="V43" s="124"/>
    </row>
    <row r="44" spans="1:22" ht="5.0999999999999996" customHeight="1">
      <c r="A44" s="124"/>
      <c r="B44" s="125"/>
      <c r="C44" s="127" t="s">
        <v>17</v>
      </c>
      <c r="D44" s="124">
        <f>IF(D39&gt;(D$5+3),0,(D$5-D39+3))</f>
        <v>1</v>
      </c>
      <c r="E44" s="124">
        <f t="shared" ref="E44:U44" si="63">IF(E39&gt;(E$5+3),0,(E$5-E39+3))</f>
        <v>0</v>
      </c>
      <c r="F44" s="124">
        <f t="shared" si="63"/>
        <v>4</v>
      </c>
      <c r="G44" s="124">
        <f t="shared" si="63"/>
        <v>2</v>
      </c>
      <c r="H44" s="124">
        <f t="shared" si="63"/>
        <v>0</v>
      </c>
      <c r="I44" s="124">
        <f t="shared" si="63"/>
        <v>2</v>
      </c>
      <c r="J44" s="124">
        <f t="shared" si="63"/>
        <v>1</v>
      </c>
      <c r="K44" s="124">
        <f t="shared" si="63"/>
        <v>3</v>
      </c>
      <c r="L44" s="124">
        <f t="shared" si="63"/>
        <v>3</v>
      </c>
      <c r="M44" s="124">
        <f t="shared" si="63"/>
        <v>0</v>
      </c>
      <c r="N44" s="124">
        <f t="shared" si="63"/>
        <v>0</v>
      </c>
      <c r="O44" s="124">
        <f t="shared" si="63"/>
        <v>0</v>
      </c>
      <c r="P44" s="124">
        <f t="shared" si="63"/>
        <v>0</v>
      </c>
      <c r="Q44" s="124">
        <f t="shared" si="63"/>
        <v>0</v>
      </c>
      <c r="R44" s="124">
        <f t="shared" si="63"/>
        <v>0</v>
      </c>
      <c r="S44" s="124">
        <f t="shared" si="63"/>
        <v>0</v>
      </c>
      <c r="T44" s="124">
        <f t="shared" si="63"/>
        <v>0</v>
      </c>
      <c r="U44" s="124">
        <f t="shared" si="63"/>
        <v>0</v>
      </c>
      <c r="V44" s="124"/>
    </row>
    <row r="45" spans="1:22" ht="5.0999999999999996" customHeight="1">
      <c r="A45" s="124"/>
      <c r="B45" s="125"/>
      <c r="C45" s="126" t="s">
        <v>15</v>
      </c>
      <c r="D45" s="125">
        <f>IF(D$6&gt;($C39-36),D46,IF((D39-D$5+1)&lt;=4,(D46+1),IF((D39-D$5+1)=5,1,0)))</f>
        <v>2</v>
      </c>
      <c r="E45" s="125">
        <f t="shared" ref="E45:U45" si="64">IF(E$6&gt;($C39-36),E46,IF((E39-E$5+1)&lt;=4,(E46+1),IF((E39-E$5+1)=5,1,0)))</f>
        <v>1</v>
      </c>
      <c r="F45" s="125">
        <f t="shared" si="64"/>
        <v>5</v>
      </c>
      <c r="G45" s="125">
        <f t="shared" si="64"/>
        <v>3</v>
      </c>
      <c r="H45" s="125">
        <f t="shared" si="64"/>
        <v>1</v>
      </c>
      <c r="I45" s="125">
        <f t="shared" si="64"/>
        <v>3</v>
      </c>
      <c r="J45" s="125">
        <f t="shared" si="64"/>
        <v>2</v>
      </c>
      <c r="K45" s="125">
        <f t="shared" si="64"/>
        <v>4</v>
      </c>
      <c r="L45" s="125">
        <f t="shared" si="64"/>
        <v>4</v>
      </c>
      <c r="M45" s="125">
        <f t="shared" si="64"/>
        <v>0</v>
      </c>
      <c r="N45" s="125">
        <f t="shared" si="64"/>
        <v>0</v>
      </c>
      <c r="O45" s="125">
        <f t="shared" si="64"/>
        <v>0</v>
      </c>
      <c r="P45" s="125">
        <f t="shared" si="64"/>
        <v>0</v>
      </c>
      <c r="Q45" s="125">
        <f t="shared" si="64"/>
        <v>0</v>
      </c>
      <c r="R45" s="125">
        <f t="shared" si="64"/>
        <v>0</v>
      </c>
      <c r="S45" s="125">
        <f t="shared" si="64"/>
        <v>0</v>
      </c>
      <c r="T45" s="125">
        <f t="shared" si="64"/>
        <v>0</v>
      </c>
      <c r="U45" s="125">
        <f t="shared" si="64"/>
        <v>0</v>
      </c>
      <c r="V45" s="124"/>
    </row>
    <row r="46" spans="1:22" ht="5.0999999999999996" customHeight="1">
      <c r="A46" s="124"/>
      <c r="B46" s="125"/>
      <c r="C46" s="127" t="s">
        <v>16</v>
      </c>
      <c r="D46" s="124">
        <f>IF(D39&gt;(D$5+4),0,(D$5-D39+4))</f>
        <v>2</v>
      </c>
      <c r="E46" s="124">
        <f t="shared" ref="E46:U46" si="65">IF(E39&gt;(E$5+4),0,(E$5-E39+4))</f>
        <v>1</v>
      </c>
      <c r="F46" s="124">
        <f t="shared" si="65"/>
        <v>5</v>
      </c>
      <c r="G46" s="124">
        <f t="shared" si="65"/>
        <v>3</v>
      </c>
      <c r="H46" s="124">
        <f t="shared" si="65"/>
        <v>1</v>
      </c>
      <c r="I46" s="124">
        <f t="shared" si="65"/>
        <v>3</v>
      </c>
      <c r="J46" s="124">
        <f t="shared" si="65"/>
        <v>2</v>
      </c>
      <c r="K46" s="124">
        <f t="shared" si="65"/>
        <v>4</v>
      </c>
      <c r="L46" s="124">
        <f t="shared" si="65"/>
        <v>4</v>
      </c>
      <c r="M46" s="124">
        <f t="shared" si="65"/>
        <v>0</v>
      </c>
      <c r="N46" s="124">
        <f t="shared" si="65"/>
        <v>0</v>
      </c>
      <c r="O46" s="124">
        <f t="shared" si="65"/>
        <v>0</v>
      </c>
      <c r="P46" s="124">
        <f t="shared" si="65"/>
        <v>0</v>
      </c>
      <c r="Q46" s="124">
        <f t="shared" si="65"/>
        <v>0</v>
      </c>
      <c r="R46" s="124">
        <f t="shared" si="65"/>
        <v>0</v>
      </c>
      <c r="S46" s="124">
        <f t="shared" si="65"/>
        <v>0</v>
      </c>
      <c r="T46" s="124">
        <f t="shared" si="65"/>
        <v>0</v>
      </c>
      <c r="U46" s="124">
        <f t="shared" si="65"/>
        <v>0</v>
      </c>
      <c r="V46" s="125"/>
    </row>
    <row r="47" spans="1:22" ht="15.75">
      <c r="A47" s="123" t="str">
        <f>'Vnos rezultatov'!B12</f>
        <v>Grega &amp; Dora</v>
      </c>
      <c r="B47" s="123">
        <f>'Vnos rezultatov'!C12</f>
        <v>9.1999999999999993</v>
      </c>
      <c r="C47" s="123">
        <f>'Vnos rezultatov'!E12</f>
        <v>14.7</v>
      </c>
      <c r="D47" s="116">
        <f>'Vnos rezultatov'!H12</f>
        <v>5</v>
      </c>
      <c r="E47" s="116">
        <f>'Vnos rezultatov'!I12</f>
        <v>5</v>
      </c>
      <c r="F47" s="116">
        <f>'Vnos rezultatov'!J12</f>
        <v>6</v>
      </c>
      <c r="G47" s="116">
        <f>'Vnos rezultatov'!K12</f>
        <v>5</v>
      </c>
      <c r="H47" s="116">
        <f>'Vnos rezultatov'!L12</f>
        <v>5</v>
      </c>
      <c r="I47" s="116">
        <f>'Vnos rezultatov'!M12</f>
        <v>4</v>
      </c>
      <c r="J47" s="116">
        <f>'Vnos rezultatov'!N12</f>
        <v>5</v>
      </c>
      <c r="K47" s="116">
        <f>'Vnos rezultatov'!O12</f>
        <v>5</v>
      </c>
      <c r="L47" s="116">
        <f>'Vnos rezultatov'!P12</f>
        <v>4</v>
      </c>
      <c r="M47" s="116" t="str">
        <f>'Vnos rezultatov'!Q12</f>
        <v>x</v>
      </c>
      <c r="N47" s="116" t="str">
        <f>'Vnos rezultatov'!R12</f>
        <v>x</v>
      </c>
      <c r="O47" s="116" t="str">
        <f>'Vnos rezultatov'!S12</f>
        <v>x</v>
      </c>
      <c r="P47" s="116" t="str">
        <f>'Vnos rezultatov'!T12</f>
        <v>x</v>
      </c>
      <c r="Q47" s="116" t="str">
        <f>'Vnos rezultatov'!U12</f>
        <v>x</v>
      </c>
      <c r="R47" s="116" t="str">
        <f>'Vnos rezultatov'!V12</f>
        <v>x</v>
      </c>
      <c r="S47" s="116" t="str">
        <f>'Vnos rezultatov'!W12</f>
        <v>x</v>
      </c>
      <c r="T47" s="116" t="str">
        <f>'Vnos rezultatov'!X12</f>
        <v>x</v>
      </c>
      <c r="U47" s="116" t="str">
        <f>'Vnos rezultatov'!Y12</f>
        <v>x</v>
      </c>
      <c r="V47" s="116">
        <f>SUM(D47:U47)</f>
        <v>44</v>
      </c>
    </row>
    <row r="48" spans="1:22" ht="15.75">
      <c r="A48" s="123"/>
      <c r="B48" s="123"/>
      <c r="C48" s="123" t="s">
        <v>11</v>
      </c>
      <c r="D48" s="116">
        <f>IF(D47&gt;(D$5+2),0,(D$5-D47+2))</f>
        <v>1</v>
      </c>
      <c r="E48" s="116">
        <f t="shared" ref="E48:U48" si="66">IF(E47&gt;(E$5+2),0,(E$5-E47+2))</f>
        <v>0</v>
      </c>
      <c r="F48" s="116">
        <f t="shared" si="66"/>
        <v>0</v>
      </c>
      <c r="G48" s="116">
        <f t="shared" si="66"/>
        <v>1</v>
      </c>
      <c r="H48" s="116">
        <f t="shared" si="66"/>
        <v>1</v>
      </c>
      <c r="I48" s="116">
        <f t="shared" si="66"/>
        <v>2</v>
      </c>
      <c r="J48" s="116">
        <f t="shared" si="66"/>
        <v>0</v>
      </c>
      <c r="K48" s="116">
        <f t="shared" si="66"/>
        <v>1</v>
      </c>
      <c r="L48" s="116">
        <f t="shared" si="66"/>
        <v>1</v>
      </c>
      <c r="M48" s="116">
        <f t="shared" si="66"/>
        <v>0</v>
      </c>
      <c r="N48" s="116">
        <f t="shared" si="66"/>
        <v>0</v>
      </c>
      <c r="O48" s="116">
        <f t="shared" si="66"/>
        <v>0</v>
      </c>
      <c r="P48" s="116">
        <f t="shared" si="66"/>
        <v>0</v>
      </c>
      <c r="Q48" s="116">
        <f t="shared" si="66"/>
        <v>0</v>
      </c>
      <c r="R48" s="116">
        <f t="shared" si="66"/>
        <v>0</v>
      </c>
      <c r="S48" s="116">
        <f t="shared" si="66"/>
        <v>0</v>
      </c>
      <c r="T48" s="116">
        <f t="shared" si="66"/>
        <v>0</v>
      </c>
      <c r="U48" s="116">
        <f t="shared" si="66"/>
        <v>0</v>
      </c>
      <c r="V48" s="116">
        <f>SUM(D48:U48)</f>
        <v>7</v>
      </c>
    </row>
    <row r="49" spans="1:22" ht="15.75">
      <c r="A49" s="123"/>
      <c r="B49" s="123"/>
      <c r="C49" s="123" t="s">
        <v>12</v>
      </c>
      <c r="D49" s="116">
        <f t="shared" ref="D49:E49" si="67">IF(D47="x",0,IF($C47&gt;18,IF($C47&gt;36,D53,D51),D50))</f>
        <v>2</v>
      </c>
      <c r="E49" s="116">
        <f t="shared" si="67"/>
        <v>0</v>
      </c>
      <c r="F49" s="116">
        <f>IF(F47="x",0,IF($C47&gt;18,IF($C47&gt;36,F53,F51),F50))</f>
        <v>0</v>
      </c>
      <c r="G49" s="116">
        <f t="shared" ref="G49:J49" si="68">IF(G47="x",0,IF($C47&gt;18,IF($C47&gt;36,G53,G51),G50))</f>
        <v>2</v>
      </c>
      <c r="H49" s="116">
        <f t="shared" si="68"/>
        <v>2</v>
      </c>
      <c r="I49" s="116">
        <f t="shared" si="68"/>
        <v>3</v>
      </c>
      <c r="J49" s="116">
        <f t="shared" si="68"/>
        <v>1</v>
      </c>
      <c r="K49" s="116">
        <f>IF(K47="x",0,IF($C47&gt;18,IF($C47&gt;36,K53,K51),K50))</f>
        <v>2</v>
      </c>
      <c r="L49" s="116">
        <f t="shared" ref="L49:M49" si="69">IF(L47="x",0,IF($C47&gt;18,IF($C47&gt;36,L53,L51),L50))</f>
        <v>1</v>
      </c>
      <c r="M49" s="116">
        <f t="shared" si="69"/>
        <v>0</v>
      </c>
      <c r="N49" s="116">
        <f>IF(N47="x",0,IF($C47&gt;18,IF($C47&gt;36,N53,N51),N50))</f>
        <v>0</v>
      </c>
      <c r="O49" s="116">
        <f t="shared" ref="O49:P49" si="70">IF(O47="x",0,IF($C47&gt;18,IF($C47&gt;36,O53,O51),O50))</f>
        <v>0</v>
      </c>
      <c r="P49" s="116">
        <f t="shared" si="70"/>
        <v>0</v>
      </c>
      <c r="Q49" s="116">
        <f>IF(Q47="x",0,IF($C47&gt;18,IF($C47&gt;36,Q53,Q51),Q50))</f>
        <v>0</v>
      </c>
      <c r="R49" s="116">
        <f t="shared" ref="R49:S49" si="71">IF(R47="x",0,IF($C47&gt;18,IF($C47&gt;36,R53,R51),R50))</f>
        <v>0</v>
      </c>
      <c r="S49" s="116">
        <f t="shared" si="71"/>
        <v>0</v>
      </c>
      <c r="T49" s="116">
        <f>IF(T47="x",0,IF($C47&gt;18,IF($C47&gt;36,T53,T51),T50))</f>
        <v>0</v>
      </c>
      <c r="U49" s="116">
        <f t="shared" ref="U49" si="72">IF(U47="x",0,IF($C47&gt;18,IF($C47&gt;36,U53,U51),U50))</f>
        <v>0</v>
      </c>
      <c r="V49" s="116">
        <f>SUM(D49:U49)</f>
        <v>13</v>
      </c>
    </row>
    <row r="50" spans="1:22" ht="5.0999999999999996" customHeight="1">
      <c r="A50" s="124"/>
      <c r="B50" s="125"/>
      <c r="C50" s="126" t="s">
        <v>13</v>
      </c>
      <c r="D50" s="125">
        <f t="shared" ref="D50:U50" si="73">IF(D$6&gt;$C47,D48,IF((D47-D$5)&lt;=2,(D48+1),IF((D47-D$5+1)=3,1,0)))</f>
        <v>2</v>
      </c>
      <c r="E50" s="125">
        <f t="shared" si="73"/>
        <v>0</v>
      </c>
      <c r="F50" s="125">
        <f t="shared" si="73"/>
        <v>0</v>
      </c>
      <c r="G50" s="125">
        <f t="shared" si="73"/>
        <v>2</v>
      </c>
      <c r="H50" s="125">
        <f t="shared" si="73"/>
        <v>2</v>
      </c>
      <c r="I50" s="125">
        <f t="shared" si="73"/>
        <v>3</v>
      </c>
      <c r="J50" s="125">
        <f t="shared" si="73"/>
        <v>1</v>
      </c>
      <c r="K50" s="125">
        <f t="shared" si="73"/>
        <v>2</v>
      </c>
      <c r="L50" s="125">
        <f t="shared" si="73"/>
        <v>1</v>
      </c>
      <c r="M50" s="125" t="e">
        <f t="shared" si="73"/>
        <v>#VALUE!</v>
      </c>
      <c r="N50" s="125">
        <f t="shared" si="73"/>
        <v>0</v>
      </c>
      <c r="O50" s="125" t="e">
        <f t="shared" si="73"/>
        <v>#VALUE!</v>
      </c>
      <c r="P50" s="125" t="e">
        <f t="shared" si="73"/>
        <v>#VALUE!</v>
      </c>
      <c r="Q50" s="125" t="e">
        <f t="shared" si="73"/>
        <v>#VALUE!</v>
      </c>
      <c r="R50" s="125" t="e">
        <f t="shared" si="73"/>
        <v>#VALUE!</v>
      </c>
      <c r="S50" s="125" t="e">
        <f t="shared" si="73"/>
        <v>#VALUE!</v>
      </c>
      <c r="T50" s="125" t="e">
        <f t="shared" si="73"/>
        <v>#VALUE!</v>
      </c>
      <c r="U50" s="125">
        <f t="shared" si="73"/>
        <v>0</v>
      </c>
      <c r="V50" s="124"/>
    </row>
    <row r="51" spans="1:22" ht="5.0999999999999996" customHeight="1">
      <c r="A51" s="124"/>
      <c r="B51" s="125"/>
      <c r="C51" s="126" t="s">
        <v>14</v>
      </c>
      <c r="D51" s="125">
        <f>IF(D$6&gt;($C47-18),D52,IF((D47-D$5+1)&lt;=3,(D52+1),IF((D47-D$5+1)=4,1,0)))</f>
        <v>2</v>
      </c>
      <c r="E51" s="125">
        <f t="shared" ref="E51:U51" si="74">IF(E$6&gt;($C47-18),E52,IF((E47-E$5+1)&lt;=3,(E52+1),IF((E47-E$5+1)=4,1,0)))</f>
        <v>1</v>
      </c>
      <c r="F51" s="125">
        <f t="shared" si="74"/>
        <v>0</v>
      </c>
      <c r="G51" s="125">
        <f t="shared" si="74"/>
        <v>2</v>
      </c>
      <c r="H51" s="125">
        <f t="shared" si="74"/>
        <v>2</v>
      </c>
      <c r="I51" s="125">
        <f t="shared" si="74"/>
        <v>3</v>
      </c>
      <c r="J51" s="125">
        <f t="shared" si="74"/>
        <v>1</v>
      </c>
      <c r="K51" s="125">
        <f t="shared" si="74"/>
        <v>2</v>
      </c>
      <c r="L51" s="125">
        <f t="shared" si="74"/>
        <v>2</v>
      </c>
      <c r="M51" s="125">
        <f t="shared" si="74"/>
        <v>0</v>
      </c>
      <c r="N51" s="125">
        <f t="shared" si="74"/>
        <v>0</v>
      </c>
      <c r="O51" s="125">
        <f t="shared" si="74"/>
        <v>0</v>
      </c>
      <c r="P51" s="125">
        <f t="shared" si="74"/>
        <v>0</v>
      </c>
      <c r="Q51" s="125">
        <f t="shared" si="74"/>
        <v>0</v>
      </c>
      <c r="R51" s="125">
        <f t="shared" si="74"/>
        <v>0</v>
      </c>
      <c r="S51" s="125">
        <f t="shared" si="74"/>
        <v>0</v>
      </c>
      <c r="T51" s="125">
        <f t="shared" si="74"/>
        <v>0</v>
      </c>
      <c r="U51" s="125">
        <f t="shared" si="74"/>
        <v>0</v>
      </c>
      <c r="V51" s="124"/>
    </row>
    <row r="52" spans="1:22" ht="5.0999999999999996" customHeight="1">
      <c r="A52" s="124"/>
      <c r="B52" s="125"/>
      <c r="C52" s="127" t="s">
        <v>17</v>
      </c>
      <c r="D52" s="124">
        <f>IF(D47&gt;(D$5+3),0,(D$5-D47+3))</f>
        <v>2</v>
      </c>
      <c r="E52" s="124">
        <f t="shared" ref="E52:U52" si="75">IF(E47&gt;(E$5+3),0,(E$5-E47+3))</f>
        <v>1</v>
      </c>
      <c r="F52" s="124">
        <f t="shared" si="75"/>
        <v>0</v>
      </c>
      <c r="G52" s="124">
        <f t="shared" si="75"/>
        <v>2</v>
      </c>
      <c r="H52" s="124">
        <f t="shared" si="75"/>
        <v>2</v>
      </c>
      <c r="I52" s="124">
        <f t="shared" si="75"/>
        <v>3</v>
      </c>
      <c r="J52" s="124">
        <f t="shared" si="75"/>
        <v>1</v>
      </c>
      <c r="K52" s="124">
        <f t="shared" si="75"/>
        <v>2</v>
      </c>
      <c r="L52" s="124">
        <f t="shared" si="75"/>
        <v>2</v>
      </c>
      <c r="M52" s="124">
        <f t="shared" si="75"/>
        <v>0</v>
      </c>
      <c r="N52" s="124">
        <f t="shared" si="75"/>
        <v>0</v>
      </c>
      <c r="O52" s="124">
        <f t="shared" si="75"/>
        <v>0</v>
      </c>
      <c r="P52" s="124">
        <f t="shared" si="75"/>
        <v>0</v>
      </c>
      <c r="Q52" s="124">
        <f t="shared" si="75"/>
        <v>0</v>
      </c>
      <c r="R52" s="124">
        <f t="shared" si="75"/>
        <v>0</v>
      </c>
      <c r="S52" s="124">
        <f t="shared" si="75"/>
        <v>0</v>
      </c>
      <c r="T52" s="124">
        <f t="shared" si="75"/>
        <v>0</v>
      </c>
      <c r="U52" s="124">
        <f t="shared" si="75"/>
        <v>0</v>
      </c>
      <c r="V52" s="124"/>
    </row>
    <row r="53" spans="1:22" ht="5.0999999999999996" customHeight="1">
      <c r="A53" s="124"/>
      <c r="B53" s="125"/>
      <c r="C53" s="126" t="s">
        <v>15</v>
      </c>
      <c r="D53" s="125">
        <f>IF(D$6&gt;($C47-36),D54,IF((D47-D$5+1)&lt;=4,(D54+1),IF((D47-D$5+1)=5,1,0)))</f>
        <v>3</v>
      </c>
      <c r="E53" s="125">
        <f t="shared" ref="E53:U53" si="76">IF(E$6&gt;($C47-36),E54,IF((E47-E$5+1)&lt;=4,(E54+1),IF((E47-E$5+1)=5,1,0)))</f>
        <v>2</v>
      </c>
      <c r="F53" s="125">
        <f t="shared" si="76"/>
        <v>1</v>
      </c>
      <c r="G53" s="125">
        <f t="shared" si="76"/>
        <v>3</v>
      </c>
      <c r="H53" s="125">
        <f t="shared" si="76"/>
        <v>3</v>
      </c>
      <c r="I53" s="125">
        <f t="shared" si="76"/>
        <v>4</v>
      </c>
      <c r="J53" s="125">
        <f t="shared" si="76"/>
        <v>2</v>
      </c>
      <c r="K53" s="125">
        <f t="shared" si="76"/>
        <v>3</v>
      </c>
      <c r="L53" s="125">
        <f t="shared" si="76"/>
        <v>3</v>
      </c>
      <c r="M53" s="125">
        <f t="shared" si="76"/>
        <v>0</v>
      </c>
      <c r="N53" s="125">
        <f t="shared" si="76"/>
        <v>0</v>
      </c>
      <c r="O53" s="125">
        <f t="shared" si="76"/>
        <v>0</v>
      </c>
      <c r="P53" s="125">
        <f t="shared" si="76"/>
        <v>0</v>
      </c>
      <c r="Q53" s="125">
        <f t="shared" si="76"/>
        <v>0</v>
      </c>
      <c r="R53" s="125">
        <f t="shared" si="76"/>
        <v>0</v>
      </c>
      <c r="S53" s="125">
        <f t="shared" si="76"/>
        <v>0</v>
      </c>
      <c r="T53" s="125">
        <f t="shared" si="76"/>
        <v>0</v>
      </c>
      <c r="U53" s="125">
        <f t="shared" si="76"/>
        <v>0</v>
      </c>
      <c r="V53" s="124"/>
    </row>
    <row r="54" spans="1:22" ht="5.0999999999999996" customHeight="1">
      <c r="A54" s="124"/>
      <c r="B54" s="125"/>
      <c r="C54" s="127" t="s">
        <v>16</v>
      </c>
      <c r="D54" s="124">
        <f>IF(D47&gt;(D$5+4),0,(D$5-D47+4))</f>
        <v>3</v>
      </c>
      <c r="E54" s="124">
        <f t="shared" ref="E54:U54" si="77">IF(E47&gt;(E$5+4),0,(E$5-E47+4))</f>
        <v>2</v>
      </c>
      <c r="F54" s="124">
        <f t="shared" si="77"/>
        <v>1</v>
      </c>
      <c r="G54" s="124">
        <f t="shared" si="77"/>
        <v>3</v>
      </c>
      <c r="H54" s="124">
        <f t="shared" si="77"/>
        <v>3</v>
      </c>
      <c r="I54" s="124">
        <f t="shared" si="77"/>
        <v>4</v>
      </c>
      <c r="J54" s="124">
        <f t="shared" si="77"/>
        <v>2</v>
      </c>
      <c r="K54" s="124">
        <f t="shared" si="77"/>
        <v>3</v>
      </c>
      <c r="L54" s="124">
        <f t="shared" si="77"/>
        <v>3</v>
      </c>
      <c r="M54" s="124">
        <f t="shared" si="77"/>
        <v>0</v>
      </c>
      <c r="N54" s="124">
        <f t="shared" si="77"/>
        <v>0</v>
      </c>
      <c r="O54" s="124">
        <f t="shared" si="77"/>
        <v>0</v>
      </c>
      <c r="P54" s="124">
        <f t="shared" si="77"/>
        <v>0</v>
      </c>
      <c r="Q54" s="124">
        <f t="shared" si="77"/>
        <v>0</v>
      </c>
      <c r="R54" s="124">
        <f t="shared" si="77"/>
        <v>0</v>
      </c>
      <c r="S54" s="124">
        <f t="shared" si="77"/>
        <v>0</v>
      </c>
      <c r="T54" s="124">
        <f t="shared" si="77"/>
        <v>0</v>
      </c>
      <c r="U54" s="124">
        <f t="shared" si="77"/>
        <v>0</v>
      </c>
      <c r="V54" s="125"/>
    </row>
    <row r="55" spans="1:22" ht="15.75">
      <c r="A55" s="123" t="str">
        <f>'Vnos rezultatov'!B13</f>
        <v>Bojan Z. &amp; Cvetka</v>
      </c>
      <c r="B55" s="123">
        <f>'Vnos rezultatov'!C13</f>
        <v>9.6999999999999993</v>
      </c>
      <c r="C55" s="123">
        <f>'Vnos rezultatov'!E13</f>
        <v>16.100000000000001</v>
      </c>
      <c r="D55" s="116">
        <f>'Vnos rezultatov'!H13</f>
        <v>5</v>
      </c>
      <c r="E55" s="116">
        <f>'Vnos rezultatov'!I13</f>
        <v>4</v>
      </c>
      <c r="F55" s="116">
        <f>'Vnos rezultatov'!J13</f>
        <v>4</v>
      </c>
      <c r="G55" s="116">
        <f>'Vnos rezultatov'!K13</f>
        <v>5</v>
      </c>
      <c r="H55" s="116">
        <f>'Vnos rezultatov'!L13</f>
        <v>4</v>
      </c>
      <c r="I55" s="116">
        <f>'Vnos rezultatov'!M13</f>
        <v>7</v>
      </c>
      <c r="J55" s="116">
        <f>'Vnos rezultatov'!N13</f>
        <v>4</v>
      </c>
      <c r="K55" s="116">
        <f>'Vnos rezultatov'!O13</f>
        <v>5</v>
      </c>
      <c r="L55" s="116">
        <f>'Vnos rezultatov'!P13</f>
        <v>4</v>
      </c>
      <c r="M55" s="116" t="str">
        <f>'Vnos rezultatov'!Q13</f>
        <v>x</v>
      </c>
      <c r="N55" s="116" t="str">
        <f>'Vnos rezultatov'!R13</f>
        <v>x</v>
      </c>
      <c r="O55" s="116" t="str">
        <f>'Vnos rezultatov'!S13</f>
        <v>x</v>
      </c>
      <c r="P55" s="116" t="str">
        <f>'Vnos rezultatov'!T13</f>
        <v>x</v>
      </c>
      <c r="Q55" s="116" t="str">
        <f>'Vnos rezultatov'!U13</f>
        <v>x</v>
      </c>
      <c r="R55" s="116" t="str">
        <f>'Vnos rezultatov'!V13</f>
        <v>x</v>
      </c>
      <c r="S55" s="116" t="str">
        <f>'Vnos rezultatov'!W13</f>
        <v>x</v>
      </c>
      <c r="T55" s="116" t="str">
        <f>'Vnos rezultatov'!X13</f>
        <v>x</v>
      </c>
      <c r="U55" s="116" t="str">
        <f>'Vnos rezultatov'!Y13</f>
        <v>x</v>
      </c>
      <c r="V55" s="116">
        <f>SUM(D55:U55)</f>
        <v>42</v>
      </c>
    </row>
    <row r="56" spans="1:22" ht="15.75">
      <c r="A56" s="123"/>
      <c r="B56" s="123"/>
      <c r="C56" s="123" t="s">
        <v>11</v>
      </c>
      <c r="D56" s="116">
        <f>IF(D55&gt;(D$5+2),0,(D$5-D55+2))</f>
        <v>1</v>
      </c>
      <c r="E56" s="116">
        <f t="shared" ref="E56:U56" si="78">IF(E55&gt;(E$5+2),0,(E$5-E55+2))</f>
        <v>1</v>
      </c>
      <c r="F56" s="116">
        <f t="shared" si="78"/>
        <v>1</v>
      </c>
      <c r="G56" s="116">
        <f t="shared" si="78"/>
        <v>1</v>
      </c>
      <c r="H56" s="116">
        <f t="shared" si="78"/>
        <v>2</v>
      </c>
      <c r="I56" s="116">
        <f t="shared" si="78"/>
        <v>0</v>
      </c>
      <c r="J56" s="116">
        <f t="shared" si="78"/>
        <v>1</v>
      </c>
      <c r="K56" s="116">
        <f t="shared" si="78"/>
        <v>1</v>
      </c>
      <c r="L56" s="116">
        <f t="shared" si="78"/>
        <v>1</v>
      </c>
      <c r="M56" s="116">
        <f t="shared" si="78"/>
        <v>0</v>
      </c>
      <c r="N56" s="116">
        <f t="shared" si="78"/>
        <v>0</v>
      </c>
      <c r="O56" s="116">
        <f t="shared" si="78"/>
        <v>0</v>
      </c>
      <c r="P56" s="116">
        <f t="shared" si="78"/>
        <v>0</v>
      </c>
      <c r="Q56" s="116">
        <f t="shared" si="78"/>
        <v>0</v>
      </c>
      <c r="R56" s="116">
        <f t="shared" si="78"/>
        <v>0</v>
      </c>
      <c r="S56" s="116">
        <f t="shared" si="78"/>
        <v>0</v>
      </c>
      <c r="T56" s="116">
        <f t="shared" si="78"/>
        <v>0</v>
      </c>
      <c r="U56" s="116">
        <f t="shared" si="78"/>
        <v>0</v>
      </c>
      <c r="V56" s="116">
        <f>SUM(D56:U56)</f>
        <v>9</v>
      </c>
    </row>
    <row r="57" spans="1:22" ht="15.75">
      <c r="A57" s="123"/>
      <c r="B57" s="123"/>
      <c r="C57" s="123" t="s">
        <v>12</v>
      </c>
      <c r="D57" s="116">
        <f t="shared" ref="D57:E57" si="79">IF(D55="x",0,IF($C55&gt;18,IF($C55&gt;36,D61,D59),D58))</f>
        <v>2</v>
      </c>
      <c r="E57" s="116">
        <f t="shared" si="79"/>
        <v>2</v>
      </c>
      <c r="F57" s="116">
        <f>IF(F55="x",0,IF($C55&gt;18,IF($C55&gt;36,F61,F59),F58))</f>
        <v>2</v>
      </c>
      <c r="G57" s="116">
        <f t="shared" ref="G57:J57" si="80">IF(G55="x",0,IF($C55&gt;18,IF($C55&gt;36,G61,G59),G58))</f>
        <v>2</v>
      </c>
      <c r="H57" s="116">
        <f t="shared" si="80"/>
        <v>3</v>
      </c>
      <c r="I57" s="116">
        <f t="shared" si="80"/>
        <v>0</v>
      </c>
      <c r="J57" s="116">
        <f t="shared" si="80"/>
        <v>2</v>
      </c>
      <c r="K57" s="116">
        <f>IF(K55="x",0,IF($C55&gt;18,IF($C55&gt;36,K61,K59),K58))</f>
        <v>2</v>
      </c>
      <c r="L57" s="116">
        <f t="shared" ref="L57:M57" si="81">IF(L55="x",0,IF($C55&gt;18,IF($C55&gt;36,L61,L59),L58))</f>
        <v>1</v>
      </c>
      <c r="M57" s="116">
        <f t="shared" si="81"/>
        <v>0</v>
      </c>
      <c r="N57" s="116">
        <f>IF(N55="x",0,IF($C55&gt;18,IF($C55&gt;36,N61,N59),N58))</f>
        <v>0</v>
      </c>
      <c r="O57" s="116">
        <f t="shared" ref="O57:P57" si="82">IF(O55="x",0,IF($C55&gt;18,IF($C55&gt;36,O61,O59),O58))</f>
        <v>0</v>
      </c>
      <c r="P57" s="116">
        <f t="shared" si="82"/>
        <v>0</v>
      </c>
      <c r="Q57" s="116">
        <f>IF(Q55="x",0,IF($C55&gt;18,IF($C55&gt;36,Q61,Q59),Q58))</f>
        <v>0</v>
      </c>
      <c r="R57" s="116">
        <f t="shared" ref="R57:S57" si="83">IF(R55="x",0,IF($C55&gt;18,IF($C55&gt;36,R61,R59),R58))</f>
        <v>0</v>
      </c>
      <c r="S57" s="116">
        <f t="shared" si="83"/>
        <v>0</v>
      </c>
      <c r="T57" s="116">
        <f>IF(T55="x",0,IF($C55&gt;18,IF($C55&gt;36,T61,T59),T58))</f>
        <v>0</v>
      </c>
      <c r="U57" s="116">
        <f t="shared" ref="U57" si="84">IF(U55="x",0,IF($C55&gt;18,IF($C55&gt;36,U61,U59),U58))</f>
        <v>0</v>
      </c>
      <c r="V57" s="116">
        <f>SUM(D57:U57)</f>
        <v>16</v>
      </c>
    </row>
    <row r="58" spans="1:22" ht="5.0999999999999996" customHeight="1">
      <c r="A58" s="124"/>
      <c r="B58" s="125"/>
      <c r="C58" s="126" t="s">
        <v>13</v>
      </c>
      <c r="D58" s="125">
        <f t="shared" ref="D58:U58" si="85">IF(D$6&gt;$C55,D56,IF((D55-D$5)&lt;=2,(D56+1),IF((D55-D$5+1)=3,1,0)))</f>
        <v>2</v>
      </c>
      <c r="E58" s="125">
        <f t="shared" si="85"/>
        <v>2</v>
      </c>
      <c r="F58" s="125">
        <f t="shared" si="85"/>
        <v>2</v>
      </c>
      <c r="G58" s="125">
        <f t="shared" si="85"/>
        <v>2</v>
      </c>
      <c r="H58" s="125">
        <f t="shared" si="85"/>
        <v>3</v>
      </c>
      <c r="I58" s="125">
        <f t="shared" si="85"/>
        <v>0</v>
      </c>
      <c r="J58" s="125">
        <f t="shared" si="85"/>
        <v>2</v>
      </c>
      <c r="K58" s="125">
        <f t="shared" si="85"/>
        <v>2</v>
      </c>
      <c r="L58" s="125">
        <f t="shared" si="85"/>
        <v>1</v>
      </c>
      <c r="M58" s="125" t="e">
        <f t="shared" si="85"/>
        <v>#VALUE!</v>
      </c>
      <c r="N58" s="125" t="e">
        <f t="shared" si="85"/>
        <v>#VALUE!</v>
      </c>
      <c r="O58" s="125" t="e">
        <f t="shared" si="85"/>
        <v>#VALUE!</v>
      </c>
      <c r="P58" s="125" t="e">
        <f t="shared" si="85"/>
        <v>#VALUE!</v>
      </c>
      <c r="Q58" s="125" t="e">
        <f t="shared" si="85"/>
        <v>#VALUE!</v>
      </c>
      <c r="R58" s="125" t="e">
        <f t="shared" si="85"/>
        <v>#VALUE!</v>
      </c>
      <c r="S58" s="125" t="e">
        <f t="shared" si="85"/>
        <v>#VALUE!</v>
      </c>
      <c r="T58" s="125" t="e">
        <f t="shared" si="85"/>
        <v>#VALUE!</v>
      </c>
      <c r="U58" s="125">
        <f t="shared" si="85"/>
        <v>0</v>
      </c>
      <c r="V58" s="124"/>
    </row>
    <row r="59" spans="1:22" ht="5.0999999999999996" customHeight="1">
      <c r="A59" s="124"/>
      <c r="B59" s="125"/>
      <c r="C59" s="126" t="s">
        <v>14</v>
      </c>
      <c r="D59" s="125">
        <f>IF(D$6&gt;($C55-18),D60,IF((D55-D$5+1)&lt;=3,(D60+1),IF((D55-D$5+1)=4,1,0)))</f>
        <v>2</v>
      </c>
      <c r="E59" s="125">
        <f t="shared" ref="E59:U59" si="86">IF(E$6&gt;($C55-18),E60,IF((E55-E$5+1)&lt;=3,(E60+1),IF((E55-E$5+1)=4,1,0)))</f>
        <v>2</v>
      </c>
      <c r="F59" s="125">
        <f t="shared" si="86"/>
        <v>2</v>
      </c>
      <c r="G59" s="125">
        <f t="shared" si="86"/>
        <v>2</v>
      </c>
      <c r="H59" s="125">
        <f t="shared" si="86"/>
        <v>3</v>
      </c>
      <c r="I59" s="125">
        <f t="shared" si="86"/>
        <v>0</v>
      </c>
      <c r="J59" s="125">
        <f t="shared" si="86"/>
        <v>2</v>
      </c>
      <c r="K59" s="125">
        <f t="shared" si="86"/>
        <v>2</v>
      </c>
      <c r="L59" s="125">
        <f t="shared" si="86"/>
        <v>2</v>
      </c>
      <c r="M59" s="125">
        <f t="shared" si="86"/>
        <v>0</v>
      </c>
      <c r="N59" s="125">
        <f t="shared" si="86"/>
        <v>0</v>
      </c>
      <c r="O59" s="125">
        <f t="shared" si="86"/>
        <v>0</v>
      </c>
      <c r="P59" s="125">
        <f t="shared" si="86"/>
        <v>0</v>
      </c>
      <c r="Q59" s="125">
        <f t="shared" si="86"/>
        <v>0</v>
      </c>
      <c r="R59" s="125">
        <f t="shared" si="86"/>
        <v>0</v>
      </c>
      <c r="S59" s="125">
        <f t="shared" si="86"/>
        <v>0</v>
      </c>
      <c r="T59" s="125">
        <f t="shared" si="86"/>
        <v>0</v>
      </c>
      <c r="U59" s="125">
        <f t="shared" si="86"/>
        <v>0</v>
      </c>
      <c r="V59" s="124"/>
    </row>
    <row r="60" spans="1:22" ht="5.0999999999999996" customHeight="1">
      <c r="A60" s="124"/>
      <c r="B60" s="125"/>
      <c r="C60" s="127" t="s">
        <v>17</v>
      </c>
      <c r="D60" s="124">
        <f>IF(D55&gt;(D$5+3),0,(D$5-D55+3))</f>
        <v>2</v>
      </c>
      <c r="E60" s="124">
        <f t="shared" ref="E60:U60" si="87">IF(E55&gt;(E$5+3),0,(E$5-E55+3))</f>
        <v>2</v>
      </c>
      <c r="F60" s="124">
        <f t="shared" si="87"/>
        <v>2</v>
      </c>
      <c r="G60" s="124">
        <f t="shared" si="87"/>
        <v>2</v>
      </c>
      <c r="H60" s="124">
        <f t="shared" si="87"/>
        <v>3</v>
      </c>
      <c r="I60" s="124">
        <f t="shared" si="87"/>
        <v>0</v>
      </c>
      <c r="J60" s="124">
        <f t="shared" si="87"/>
        <v>2</v>
      </c>
      <c r="K60" s="124">
        <f t="shared" si="87"/>
        <v>2</v>
      </c>
      <c r="L60" s="124">
        <f t="shared" si="87"/>
        <v>2</v>
      </c>
      <c r="M60" s="124">
        <f t="shared" si="87"/>
        <v>0</v>
      </c>
      <c r="N60" s="124">
        <f t="shared" si="87"/>
        <v>0</v>
      </c>
      <c r="O60" s="124">
        <f t="shared" si="87"/>
        <v>0</v>
      </c>
      <c r="P60" s="124">
        <f t="shared" si="87"/>
        <v>0</v>
      </c>
      <c r="Q60" s="124">
        <f t="shared" si="87"/>
        <v>0</v>
      </c>
      <c r="R60" s="124">
        <f t="shared" si="87"/>
        <v>0</v>
      </c>
      <c r="S60" s="124">
        <f t="shared" si="87"/>
        <v>0</v>
      </c>
      <c r="T60" s="124">
        <f t="shared" si="87"/>
        <v>0</v>
      </c>
      <c r="U60" s="124">
        <f t="shared" si="87"/>
        <v>0</v>
      </c>
      <c r="V60" s="124"/>
    </row>
    <row r="61" spans="1:22" ht="5.0999999999999996" customHeight="1">
      <c r="A61" s="124"/>
      <c r="B61" s="125"/>
      <c r="C61" s="126" t="s">
        <v>15</v>
      </c>
      <c r="D61" s="125">
        <f>IF(D$6&gt;($C55-36),D62,IF((D55-D$5+1)&lt;=4,(D62+1),IF((D55-D$5+1)=5,1,0)))</f>
        <v>3</v>
      </c>
      <c r="E61" s="125">
        <f t="shared" ref="E61:U61" si="88">IF(E$6&gt;($C55-36),E62,IF((E55-E$5+1)&lt;=4,(E62+1),IF((E55-E$5+1)=5,1,0)))</f>
        <v>3</v>
      </c>
      <c r="F61" s="125">
        <f t="shared" si="88"/>
        <v>3</v>
      </c>
      <c r="G61" s="125">
        <f t="shared" si="88"/>
        <v>3</v>
      </c>
      <c r="H61" s="125">
        <f t="shared" si="88"/>
        <v>4</v>
      </c>
      <c r="I61" s="125">
        <f t="shared" si="88"/>
        <v>1</v>
      </c>
      <c r="J61" s="125">
        <f t="shared" si="88"/>
        <v>3</v>
      </c>
      <c r="K61" s="125">
        <f t="shared" si="88"/>
        <v>3</v>
      </c>
      <c r="L61" s="125">
        <f t="shared" si="88"/>
        <v>3</v>
      </c>
      <c r="M61" s="125">
        <f t="shared" si="88"/>
        <v>0</v>
      </c>
      <c r="N61" s="125">
        <f t="shared" si="88"/>
        <v>0</v>
      </c>
      <c r="O61" s="125">
        <f t="shared" si="88"/>
        <v>0</v>
      </c>
      <c r="P61" s="125">
        <f t="shared" si="88"/>
        <v>0</v>
      </c>
      <c r="Q61" s="125">
        <f t="shared" si="88"/>
        <v>0</v>
      </c>
      <c r="R61" s="125">
        <f t="shared" si="88"/>
        <v>0</v>
      </c>
      <c r="S61" s="125">
        <f t="shared" si="88"/>
        <v>0</v>
      </c>
      <c r="T61" s="125">
        <f t="shared" si="88"/>
        <v>0</v>
      </c>
      <c r="U61" s="125">
        <f t="shared" si="88"/>
        <v>0</v>
      </c>
      <c r="V61" s="124"/>
    </row>
    <row r="62" spans="1:22" ht="5.0999999999999996" customHeight="1">
      <c r="A62" s="124"/>
      <c r="B62" s="125"/>
      <c r="C62" s="127" t="s">
        <v>16</v>
      </c>
      <c r="D62" s="124">
        <f>IF(D55&gt;(D$5+4),0,(D$5-D55+4))</f>
        <v>3</v>
      </c>
      <c r="E62" s="124">
        <f t="shared" ref="E62:U62" si="89">IF(E55&gt;(E$5+4),0,(E$5-E55+4))</f>
        <v>3</v>
      </c>
      <c r="F62" s="124">
        <f t="shared" si="89"/>
        <v>3</v>
      </c>
      <c r="G62" s="124">
        <f t="shared" si="89"/>
        <v>3</v>
      </c>
      <c r="H62" s="124">
        <f t="shared" si="89"/>
        <v>4</v>
      </c>
      <c r="I62" s="124">
        <f t="shared" si="89"/>
        <v>1</v>
      </c>
      <c r="J62" s="124">
        <f t="shared" si="89"/>
        <v>3</v>
      </c>
      <c r="K62" s="124">
        <f t="shared" si="89"/>
        <v>3</v>
      </c>
      <c r="L62" s="124">
        <f t="shared" si="89"/>
        <v>3</v>
      </c>
      <c r="M62" s="124">
        <f t="shared" si="89"/>
        <v>0</v>
      </c>
      <c r="N62" s="124">
        <f t="shared" si="89"/>
        <v>0</v>
      </c>
      <c r="O62" s="124">
        <f t="shared" si="89"/>
        <v>0</v>
      </c>
      <c r="P62" s="124">
        <f t="shared" si="89"/>
        <v>0</v>
      </c>
      <c r="Q62" s="124">
        <f t="shared" si="89"/>
        <v>0</v>
      </c>
      <c r="R62" s="124">
        <f t="shared" si="89"/>
        <v>0</v>
      </c>
      <c r="S62" s="124">
        <f t="shared" si="89"/>
        <v>0</v>
      </c>
      <c r="T62" s="124">
        <f t="shared" si="89"/>
        <v>0</v>
      </c>
      <c r="U62" s="124">
        <f t="shared" si="89"/>
        <v>0</v>
      </c>
      <c r="V62" s="125"/>
    </row>
    <row r="63" spans="1:22" ht="15.75">
      <c r="A63" s="123" t="str">
        <f>'Vnos rezultatov'!B14</f>
        <v>Tomaž B. &amp; Majda</v>
      </c>
      <c r="B63" s="123">
        <f>'Vnos rezultatov'!C14</f>
        <v>11.5</v>
      </c>
      <c r="C63" s="123">
        <f>'Vnos rezultatov'!E14</f>
        <v>21.6</v>
      </c>
      <c r="D63" s="116">
        <f>'Vnos rezultatov'!H14</f>
        <v>6</v>
      </c>
      <c r="E63" s="116">
        <f>'Vnos rezultatov'!I14</f>
        <v>4</v>
      </c>
      <c r="F63" s="116">
        <f>'Vnos rezultatov'!J14</f>
        <v>4</v>
      </c>
      <c r="G63" s="116">
        <f>'Vnos rezultatov'!K14</f>
        <v>5</v>
      </c>
      <c r="H63" s="116">
        <f>'Vnos rezultatov'!L14</f>
        <v>5</v>
      </c>
      <c r="I63" s="116">
        <f>'Vnos rezultatov'!M14</f>
        <v>6</v>
      </c>
      <c r="J63" s="116">
        <f>'Vnos rezultatov'!N14</f>
        <v>4</v>
      </c>
      <c r="K63" s="116">
        <f>'Vnos rezultatov'!O14</f>
        <v>6</v>
      </c>
      <c r="L63" s="116">
        <f>'Vnos rezultatov'!P14</f>
        <v>3</v>
      </c>
      <c r="M63" s="116" t="str">
        <f>'Vnos rezultatov'!Q14</f>
        <v>x</v>
      </c>
      <c r="N63" s="116" t="str">
        <f>'Vnos rezultatov'!R14</f>
        <v>x</v>
      </c>
      <c r="O63" s="116" t="str">
        <f>'Vnos rezultatov'!S14</f>
        <v>x</v>
      </c>
      <c r="P63" s="116" t="str">
        <f>'Vnos rezultatov'!T14</f>
        <v>x</v>
      </c>
      <c r="Q63" s="116" t="str">
        <f>'Vnos rezultatov'!U14</f>
        <v>x</v>
      </c>
      <c r="R63" s="116" t="str">
        <f>'Vnos rezultatov'!V14</f>
        <v>x</v>
      </c>
      <c r="S63" s="116" t="str">
        <f>'Vnos rezultatov'!W14</f>
        <v>x</v>
      </c>
      <c r="T63" s="116" t="str">
        <f>'Vnos rezultatov'!X14</f>
        <v>x</v>
      </c>
      <c r="U63" s="116" t="str">
        <f>'Vnos rezultatov'!Y14</f>
        <v>x</v>
      </c>
      <c r="V63" s="116">
        <f>SUM(D63:U63)</f>
        <v>43</v>
      </c>
    </row>
    <row r="64" spans="1:22" ht="15.75">
      <c r="A64" s="123"/>
      <c r="B64" s="123"/>
      <c r="C64" s="123" t="s">
        <v>11</v>
      </c>
      <c r="D64" s="116">
        <f>IF(D63&gt;(D$5+2),0,(D$5-D63+2))</f>
        <v>0</v>
      </c>
      <c r="E64" s="116">
        <f t="shared" ref="E64:U64" si="90">IF(E63&gt;(E$5+2),0,(E$5-E63+2))</f>
        <v>1</v>
      </c>
      <c r="F64" s="116">
        <f t="shared" si="90"/>
        <v>1</v>
      </c>
      <c r="G64" s="116">
        <f t="shared" si="90"/>
        <v>1</v>
      </c>
      <c r="H64" s="116">
        <f t="shared" si="90"/>
        <v>1</v>
      </c>
      <c r="I64" s="116">
        <f t="shared" si="90"/>
        <v>0</v>
      </c>
      <c r="J64" s="116">
        <f t="shared" si="90"/>
        <v>1</v>
      </c>
      <c r="K64" s="116">
        <f t="shared" si="90"/>
        <v>0</v>
      </c>
      <c r="L64" s="116">
        <f t="shared" si="90"/>
        <v>2</v>
      </c>
      <c r="M64" s="116">
        <f t="shared" si="90"/>
        <v>0</v>
      </c>
      <c r="N64" s="116">
        <f t="shared" si="90"/>
        <v>0</v>
      </c>
      <c r="O64" s="116">
        <f t="shared" si="90"/>
        <v>0</v>
      </c>
      <c r="P64" s="116">
        <f t="shared" si="90"/>
        <v>0</v>
      </c>
      <c r="Q64" s="116">
        <f t="shared" si="90"/>
        <v>0</v>
      </c>
      <c r="R64" s="116">
        <f t="shared" si="90"/>
        <v>0</v>
      </c>
      <c r="S64" s="116">
        <f t="shared" si="90"/>
        <v>0</v>
      </c>
      <c r="T64" s="116">
        <f t="shared" si="90"/>
        <v>0</v>
      </c>
      <c r="U64" s="116">
        <f t="shared" si="90"/>
        <v>0</v>
      </c>
      <c r="V64" s="116">
        <f>SUM(D64:U64)</f>
        <v>7</v>
      </c>
    </row>
    <row r="65" spans="1:22" ht="15.75">
      <c r="A65" s="123"/>
      <c r="B65" s="123"/>
      <c r="C65" s="123" t="s">
        <v>12</v>
      </c>
      <c r="D65" s="116">
        <f t="shared" ref="D65:E65" si="91">IF(D63="x",0,IF($C63&gt;18,IF($C63&gt;36,D69,D67),D66))</f>
        <v>1</v>
      </c>
      <c r="E65" s="116">
        <f t="shared" si="91"/>
        <v>2</v>
      </c>
      <c r="F65" s="116">
        <f>IF(F63="x",0,IF($C63&gt;18,IF($C63&gt;36,F69,F67),F66))</f>
        <v>2</v>
      </c>
      <c r="G65" s="116">
        <f t="shared" ref="G65:J65" si="92">IF(G63="x",0,IF($C63&gt;18,IF($C63&gt;36,G69,G67),G66))</f>
        <v>2</v>
      </c>
      <c r="H65" s="116">
        <f t="shared" si="92"/>
        <v>3</v>
      </c>
      <c r="I65" s="116">
        <f t="shared" si="92"/>
        <v>1</v>
      </c>
      <c r="J65" s="116">
        <f t="shared" si="92"/>
        <v>2</v>
      </c>
      <c r="K65" s="116">
        <f>IF(K63="x",0,IF($C63&gt;18,IF($C63&gt;36,K69,K67),K66))</f>
        <v>2</v>
      </c>
      <c r="L65" s="116">
        <f t="shared" ref="L65:M65" si="93">IF(L63="x",0,IF($C63&gt;18,IF($C63&gt;36,L69,L67),L66))</f>
        <v>3</v>
      </c>
      <c r="M65" s="116">
        <f t="shared" si="93"/>
        <v>0</v>
      </c>
      <c r="N65" s="116">
        <f>IF(N63="x",0,IF($C63&gt;18,IF($C63&gt;36,N69,N67),N66))</f>
        <v>0</v>
      </c>
      <c r="O65" s="116">
        <f t="shared" ref="O65:P65" si="94">IF(O63="x",0,IF($C63&gt;18,IF($C63&gt;36,O69,O67),O66))</f>
        <v>0</v>
      </c>
      <c r="P65" s="116">
        <f t="shared" si="94"/>
        <v>0</v>
      </c>
      <c r="Q65" s="116">
        <f>IF(Q63="x",0,IF($C63&gt;18,IF($C63&gt;36,Q69,Q67),Q66))</f>
        <v>0</v>
      </c>
      <c r="R65" s="116">
        <f t="shared" ref="R65:S65" si="95">IF(R63="x",0,IF($C63&gt;18,IF($C63&gt;36,R69,R67),R66))</f>
        <v>0</v>
      </c>
      <c r="S65" s="116">
        <f t="shared" si="95"/>
        <v>0</v>
      </c>
      <c r="T65" s="116">
        <f>IF(T63="x",0,IF($C63&gt;18,IF($C63&gt;36,T69,T67),T66))</f>
        <v>0</v>
      </c>
      <c r="U65" s="116">
        <f t="shared" ref="U65" si="96">IF(U63="x",0,IF($C63&gt;18,IF($C63&gt;36,U69,U67),U66))</f>
        <v>0</v>
      </c>
      <c r="V65" s="116">
        <f>SUM(D65:U65)</f>
        <v>18</v>
      </c>
    </row>
    <row r="66" spans="1:22" ht="5.0999999999999996" customHeight="1">
      <c r="A66" s="124"/>
      <c r="B66" s="125"/>
      <c r="C66" s="126" t="s">
        <v>13</v>
      </c>
      <c r="D66" s="125">
        <f t="shared" ref="D66:U66" si="97">IF(D$6&gt;$C63,D64,IF((D63-D$5)&lt;=2,(D64+1),IF((D63-D$5+1)=3,1,0)))</f>
        <v>1</v>
      </c>
      <c r="E66" s="125">
        <f t="shared" si="97"/>
        <v>2</v>
      </c>
      <c r="F66" s="125">
        <f t="shared" si="97"/>
        <v>2</v>
      </c>
      <c r="G66" s="125">
        <f t="shared" si="97"/>
        <v>2</v>
      </c>
      <c r="H66" s="125">
        <f t="shared" si="97"/>
        <v>2</v>
      </c>
      <c r="I66" s="125">
        <f t="shared" si="97"/>
        <v>1</v>
      </c>
      <c r="J66" s="125">
        <f t="shared" si="97"/>
        <v>2</v>
      </c>
      <c r="K66" s="125">
        <f t="shared" si="97"/>
        <v>1</v>
      </c>
      <c r="L66" s="125">
        <f t="shared" si="97"/>
        <v>3</v>
      </c>
      <c r="M66" s="125" t="e">
        <f t="shared" si="97"/>
        <v>#VALUE!</v>
      </c>
      <c r="N66" s="125" t="e">
        <f t="shared" si="97"/>
        <v>#VALUE!</v>
      </c>
      <c r="O66" s="125" t="e">
        <f t="shared" si="97"/>
        <v>#VALUE!</v>
      </c>
      <c r="P66" s="125" t="e">
        <f t="shared" si="97"/>
        <v>#VALUE!</v>
      </c>
      <c r="Q66" s="125" t="e">
        <f t="shared" si="97"/>
        <v>#VALUE!</v>
      </c>
      <c r="R66" s="125" t="e">
        <f t="shared" si="97"/>
        <v>#VALUE!</v>
      </c>
      <c r="S66" s="125" t="e">
        <f t="shared" si="97"/>
        <v>#VALUE!</v>
      </c>
      <c r="T66" s="125" t="e">
        <f t="shared" si="97"/>
        <v>#VALUE!</v>
      </c>
      <c r="U66" s="125" t="e">
        <f t="shared" si="97"/>
        <v>#VALUE!</v>
      </c>
      <c r="V66" s="124"/>
    </row>
    <row r="67" spans="1:22" ht="5.0999999999999996" customHeight="1">
      <c r="A67" s="124"/>
      <c r="B67" s="125"/>
      <c r="C67" s="126" t="s">
        <v>14</v>
      </c>
      <c r="D67" s="125">
        <f>IF(D$6&gt;($C63-18),D68,IF((D63-D$5+1)&lt;=3,(D68+1),IF((D63-D$5+1)=4,1,0)))</f>
        <v>1</v>
      </c>
      <c r="E67" s="125">
        <f t="shared" ref="E67:U67" si="98">IF(E$6&gt;($C63-18),E68,IF((E63-E$5+1)&lt;=3,(E68+1),IF((E63-E$5+1)=4,1,0)))</f>
        <v>2</v>
      </c>
      <c r="F67" s="125">
        <f t="shared" si="98"/>
        <v>2</v>
      </c>
      <c r="G67" s="125">
        <f t="shared" si="98"/>
        <v>2</v>
      </c>
      <c r="H67" s="125">
        <f t="shared" si="98"/>
        <v>3</v>
      </c>
      <c r="I67" s="125">
        <f t="shared" si="98"/>
        <v>1</v>
      </c>
      <c r="J67" s="125">
        <f t="shared" si="98"/>
        <v>2</v>
      </c>
      <c r="K67" s="125">
        <f t="shared" si="98"/>
        <v>2</v>
      </c>
      <c r="L67" s="125">
        <f t="shared" si="98"/>
        <v>3</v>
      </c>
      <c r="M67" s="125">
        <f t="shared" si="98"/>
        <v>0</v>
      </c>
      <c r="N67" s="125">
        <f t="shared" si="98"/>
        <v>0</v>
      </c>
      <c r="O67" s="125">
        <f t="shared" si="98"/>
        <v>0</v>
      </c>
      <c r="P67" s="125">
        <f t="shared" si="98"/>
        <v>0</v>
      </c>
      <c r="Q67" s="125">
        <f t="shared" si="98"/>
        <v>0</v>
      </c>
      <c r="R67" s="125">
        <f t="shared" si="98"/>
        <v>0</v>
      </c>
      <c r="S67" s="125">
        <f t="shared" si="98"/>
        <v>0</v>
      </c>
      <c r="T67" s="125" t="e">
        <f t="shared" si="98"/>
        <v>#VALUE!</v>
      </c>
      <c r="U67" s="125">
        <f t="shared" si="98"/>
        <v>0</v>
      </c>
      <c r="V67" s="124"/>
    </row>
    <row r="68" spans="1:22" ht="5.0999999999999996" customHeight="1">
      <c r="A68" s="124"/>
      <c r="B68" s="125"/>
      <c r="C68" s="127" t="s">
        <v>17</v>
      </c>
      <c r="D68" s="124">
        <f>IF(D63&gt;(D$5+3),0,(D$5-D63+3))</f>
        <v>1</v>
      </c>
      <c r="E68" s="124">
        <f t="shared" ref="E68:U68" si="99">IF(E63&gt;(E$5+3),0,(E$5-E63+3))</f>
        <v>2</v>
      </c>
      <c r="F68" s="124">
        <f t="shared" si="99"/>
        <v>2</v>
      </c>
      <c r="G68" s="124">
        <f t="shared" si="99"/>
        <v>2</v>
      </c>
      <c r="H68" s="124">
        <f t="shared" si="99"/>
        <v>2</v>
      </c>
      <c r="I68" s="124">
        <f t="shared" si="99"/>
        <v>1</v>
      </c>
      <c r="J68" s="124">
        <f t="shared" si="99"/>
        <v>2</v>
      </c>
      <c r="K68" s="124">
        <f t="shared" si="99"/>
        <v>1</v>
      </c>
      <c r="L68" s="124">
        <f t="shared" si="99"/>
        <v>3</v>
      </c>
      <c r="M68" s="124">
        <f t="shared" si="99"/>
        <v>0</v>
      </c>
      <c r="N68" s="124">
        <f t="shared" si="99"/>
        <v>0</v>
      </c>
      <c r="O68" s="124">
        <f t="shared" si="99"/>
        <v>0</v>
      </c>
      <c r="P68" s="124">
        <f t="shared" si="99"/>
        <v>0</v>
      </c>
      <c r="Q68" s="124">
        <f t="shared" si="99"/>
        <v>0</v>
      </c>
      <c r="R68" s="124">
        <f t="shared" si="99"/>
        <v>0</v>
      </c>
      <c r="S68" s="124">
        <f t="shared" si="99"/>
        <v>0</v>
      </c>
      <c r="T68" s="124">
        <f t="shared" si="99"/>
        <v>0</v>
      </c>
      <c r="U68" s="124">
        <f t="shared" si="99"/>
        <v>0</v>
      </c>
      <c r="V68" s="124"/>
    </row>
    <row r="69" spans="1:22" ht="5.0999999999999996" customHeight="1">
      <c r="A69" s="124"/>
      <c r="B69" s="125"/>
      <c r="C69" s="126" t="s">
        <v>15</v>
      </c>
      <c r="D69" s="125">
        <f>IF(D$6&gt;($C63-36),D70,IF((D63-D$5+1)&lt;=4,(D70+1),IF((D63-D$5+1)=5,1,0)))</f>
        <v>2</v>
      </c>
      <c r="E69" s="125">
        <f t="shared" ref="E69:U69" si="100">IF(E$6&gt;($C63-36),E70,IF((E63-E$5+1)&lt;=4,(E70+1),IF((E63-E$5+1)=5,1,0)))</f>
        <v>3</v>
      </c>
      <c r="F69" s="125">
        <f t="shared" si="100"/>
        <v>3</v>
      </c>
      <c r="G69" s="125">
        <f t="shared" si="100"/>
        <v>3</v>
      </c>
      <c r="H69" s="125">
        <f t="shared" si="100"/>
        <v>3</v>
      </c>
      <c r="I69" s="125">
        <f t="shared" si="100"/>
        <v>2</v>
      </c>
      <c r="J69" s="125">
        <f t="shared" si="100"/>
        <v>3</v>
      </c>
      <c r="K69" s="125">
        <f t="shared" si="100"/>
        <v>2</v>
      </c>
      <c r="L69" s="125">
        <f t="shared" si="100"/>
        <v>4</v>
      </c>
      <c r="M69" s="125">
        <f t="shared" si="100"/>
        <v>0</v>
      </c>
      <c r="N69" s="125">
        <f t="shared" si="100"/>
        <v>0</v>
      </c>
      <c r="O69" s="125">
        <f t="shared" si="100"/>
        <v>0</v>
      </c>
      <c r="P69" s="125">
        <f t="shared" si="100"/>
        <v>0</v>
      </c>
      <c r="Q69" s="125">
        <f t="shared" si="100"/>
        <v>0</v>
      </c>
      <c r="R69" s="125">
        <f t="shared" si="100"/>
        <v>0</v>
      </c>
      <c r="S69" s="125">
        <f t="shared" si="100"/>
        <v>0</v>
      </c>
      <c r="T69" s="125">
        <f t="shared" si="100"/>
        <v>0</v>
      </c>
      <c r="U69" s="125">
        <f t="shared" si="100"/>
        <v>0</v>
      </c>
      <c r="V69" s="124"/>
    </row>
    <row r="70" spans="1:22" ht="5.0999999999999996" customHeight="1">
      <c r="A70" s="124"/>
      <c r="B70" s="125"/>
      <c r="C70" s="127" t="s">
        <v>16</v>
      </c>
      <c r="D70" s="124">
        <f>IF(D63&gt;(D$5+4),0,(D$5-D63+4))</f>
        <v>2</v>
      </c>
      <c r="E70" s="124">
        <f t="shared" ref="E70:U70" si="101">IF(E63&gt;(E$5+4),0,(E$5-E63+4))</f>
        <v>3</v>
      </c>
      <c r="F70" s="124">
        <f t="shared" si="101"/>
        <v>3</v>
      </c>
      <c r="G70" s="124">
        <f t="shared" si="101"/>
        <v>3</v>
      </c>
      <c r="H70" s="124">
        <f t="shared" si="101"/>
        <v>3</v>
      </c>
      <c r="I70" s="124">
        <f t="shared" si="101"/>
        <v>2</v>
      </c>
      <c r="J70" s="124">
        <f t="shared" si="101"/>
        <v>3</v>
      </c>
      <c r="K70" s="124">
        <f t="shared" si="101"/>
        <v>2</v>
      </c>
      <c r="L70" s="124">
        <f t="shared" si="101"/>
        <v>4</v>
      </c>
      <c r="M70" s="124">
        <f t="shared" si="101"/>
        <v>0</v>
      </c>
      <c r="N70" s="124">
        <f t="shared" si="101"/>
        <v>0</v>
      </c>
      <c r="O70" s="124">
        <f t="shared" si="101"/>
        <v>0</v>
      </c>
      <c r="P70" s="124">
        <f t="shared" si="101"/>
        <v>0</v>
      </c>
      <c r="Q70" s="124">
        <f t="shared" si="101"/>
        <v>0</v>
      </c>
      <c r="R70" s="124">
        <f t="shared" si="101"/>
        <v>0</v>
      </c>
      <c r="S70" s="124">
        <f t="shared" si="101"/>
        <v>0</v>
      </c>
      <c r="T70" s="124">
        <f t="shared" si="101"/>
        <v>0</v>
      </c>
      <c r="U70" s="124">
        <f t="shared" si="101"/>
        <v>0</v>
      </c>
      <c r="V70" s="125"/>
    </row>
    <row r="71" spans="1:22" ht="15.75">
      <c r="A71" s="123" t="str">
        <f>'Vnos rezultatov'!B15</f>
        <v>Andreja &amp; Braco</v>
      </c>
      <c r="B71" s="123">
        <f>'Vnos rezultatov'!C15</f>
        <v>9.3000000000000007</v>
      </c>
      <c r="C71" s="123">
        <f>'Vnos rezultatov'!E15</f>
        <v>17.399999999999999</v>
      </c>
      <c r="D71" s="116">
        <f>'Vnos rezultatov'!H15</f>
        <v>6</v>
      </c>
      <c r="E71" s="116">
        <f>'Vnos rezultatov'!I15</f>
        <v>4</v>
      </c>
      <c r="F71" s="116">
        <f>'Vnos rezultatov'!J15</f>
        <v>4</v>
      </c>
      <c r="G71" s="116">
        <f>'Vnos rezultatov'!K15</f>
        <v>4</v>
      </c>
      <c r="H71" s="116">
        <f>'Vnos rezultatov'!L15</f>
        <v>5</v>
      </c>
      <c r="I71" s="116">
        <f>'Vnos rezultatov'!M15</f>
        <v>5</v>
      </c>
      <c r="J71" s="116">
        <f>'Vnos rezultatov'!N15</f>
        <v>6</v>
      </c>
      <c r="K71" s="116">
        <f>'Vnos rezultatov'!O15</f>
        <v>4</v>
      </c>
      <c r="L71" s="116">
        <f>'Vnos rezultatov'!P15</f>
        <v>3</v>
      </c>
      <c r="M71" s="116" t="str">
        <f>'Vnos rezultatov'!Q15</f>
        <v>x</v>
      </c>
      <c r="N71" s="116" t="str">
        <f>'Vnos rezultatov'!R15</f>
        <v>x</v>
      </c>
      <c r="O71" s="116" t="str">
        <f>'Vnos rezultatov'!S15</f>
        <v>x</v>
      </c>
      <c r="P71" s="116" t="str">
        <f>'Vnos rezultatov'!T15</f>
        <v>x</v>
      </c>
      <c r="Q71" s="116" t="str">
        <f>'Vnos rezultatov'!U15</f>
        <v>x</v>
      </c>
      <c r="R71" s="116" t="str">
        <f>'Vnos rezultatov'!V15</f>
        <v>x</v>
      </c>
      <c r="S71" s="116" t="str">
        <f>'Vnos rezultatov'!W15</f>
        <v>x</v>
      </c>
      <c r="T71" s="116" t="str">
        <f>'Vnos rezultatov'!X15</f>
        <v>x</v>
      </c>
      <c r="U71" s="116" t="str">
        <f>'Vnos rezultatov'!Y15</f>
        <v>x</v>
      </c>
      <c r="V71" s="116">
        <f>SUM(D71:U71)</f>
        <v>41</v>
      </c>
    </row>
    <row r="72" spans="1:22" ht="15.75">
      <c r="A72" s="123"/>
      <c r="B72" s="123"/>
      <c r="C72" s="123" t="s">
        <v>11</v>
      </c>
      <c r="D72" s="116">
        <f>IF(D71&gt;(D$5+2),0,(D$5-D71+2))</f>
        <v>0</v>
      </c>
      <c r="E72" s="116">
        <f t="shared" ref="E72:U72" si="102">IF(E71&gt;(E$5+2),0,(E$5-E71+2))</f>
        <v>1</v>
      </c>
      <c r="F72" s="116">
        <f t="shared" si="102"/>
        <v>1</v>
      </c>
      <c r="G72" s="116">
        <f t="shared" si="102"/>
        <v>2</v>
      </c>
      <c r="H72" s="116">
        <f t="shared" si="102"/>
        <v>1</v>
      </c>
      <c r="I72" s="116">
        <f t="shared" si="102"/>
        <v>1</v>
      </c>
      <c r="J72" s="116">
        <f t="shared" si="102"/>
        <v>0</v>
      </c>
      <c r="K72" s="116">
        <f t="shared" si="102"/>
        <v>2</v>
      </c>
      <c r="L72" s="116">
        <f t="shared" si="102"/>
        <v>2</v>
      </c>
      <c r="M72" s="116">
        <f t="shared" si="102"/>
        <v>0</v>
      </c>
      <c r="N72" s="116">
        <f t="shared" si="102"/>
        <v>0</v>
      </c>
      <c r="O72" s="116">
        <f t="shared" si="102"/>
        <v>0</v>
      </c>
      <c r="P72" s="116">
        <f t="shared" si="102"/>
        <v>0</v>
      </c>
      <c r="Q72" s="116">
        <f t="shared" si="102"/>
        <v>0</v>
      </c>
      <c r="R72" s="116">
        <f t="shared" si="102"/>
        <v>0</v>
      </c>
      <c r="S72" s="116">
        <f t="shared" si="102"/>
        <v>0</v>
      </c>
      <c r="T72" s="116">
        <f t="shared" si="102"/>
        <v>0</v>
      </c>
      <c r="U72" s="116">
        <f t="shared" si="102"/>
        <v>0</v>
      </c>
      <c r="V72" s="116">
        <f>SUM(D72:U72)</f>
        <v>10</v>
      </c>
    </row>
    <row r="73" spans="1:22" ht="15.75">
      <c r="A73" s="123"/>
      <c r="B73" s="123"/>
      <c r="C73" s="123" t="s">
        <v>12</v>
      </c>
      <c r="D73" s="116">
        <f t="shared" ref="D73:E73" si="103">IF(D71="x",0,IF($C71&gt;18,IF($C71&gt;36,D77,D75),D74))</f>
        <v>1</v>
      </c>
      <c r="E73" s="116">
        <f t="shared" si="103"/>
        <v>2</v>
      </c>
      <c r="F73" s="116">
        <f>IF(F71="x",0,IF($C71&gt;18,IF($C71&gt;36,F77,F75),F74))</f>
        <v>2</v>
      </c>
      <c r="G73" s="116">
        <f t="shared" ref="G73:J73" si="104">IF(G71="x",0,IF($C71&gt;18,IF($C71&gt;36,G77,G75),G74))</f>
        <v>3</v>
      </c>
      <c r="H73" s="116">
        <f t="shared" si="104"/>
        <v>2</v>
      </c>
      <c r="I73" s="116">
        <f t="shared" si="104"/>
        <v>2</v>
      </c>
      <c r="J73" s="116">
        <f t="shared" si="104"/>
        <v>0</v>
      </c>
      <c r="K73" s="116">
        <f>IF(K71="x",0,IF($C71&gt;18,IF($C71&gt;36,K77,K75),K74))</f>
        <v>3</v>
      </c>
      <c r="L73" s="116">
        <f t="shared" ref="L73:M73" si="105">IF(L71="x",0,IF($C71&gt;18,IF($C71&gt;36,L77,L75),L74))</f>
        <v>3</v>
      </c>
      <c r="M73" s="116">
        <f t="shared" si="105"/>
        <v>0</v>
      </c>
      <c r="N73" s="116">
        <f>IF(N71="x",0,IF($C71&gt;18,IF($C71&gt;36,N77,N75),N74))</f>
        <v>0</v>
      </c>
      <c r="O73" s="116">
        <f t="shared" ref="O73:P73" si="106">IF(O71="x",0,IF($C71&gt;18,IF($C71&gt;36,O77,O75),O74))</f>
        <v>0</v>
      </c>
      <c r="P73" s="116">
        <f t="shared" si="106"/>
        <v>0</v>
      </c>
      <c r="Q73" s="116">
        <f>IF(Q71="x",0,IF($C71&gt;18,IF($C71&gt;36,Q77,Q75),Q74))</f>
        <v>0</v>
      </c>
      <c r="R73" s="116">
        <f t="shared" ref="R73:S73" si="107">IF(R71="x",0,IF($C71&gt;18,IF($C71&gt;36,R77,R75),R74))</f>
        <v>0</v>
      </c>
      <c r="S73" s="116">
        <f t="shared" si="107"/>
        <v>0</v>
      </c>
      <c r="T73" s="116">
        <f>IF(T71="x",0,IF($C71&gt;18,IF($C71&gt;36,T77,T75),T74))</f>
        <v>0</v>
      </c>
      <c r="U73" s="116">
        <f t="shared" ref="U73" si="108">IF(U71="x",0,IF($C71&gt;18,IF($C71&gt;36,U77,U75),U74))</f>
        <v>0</v>
      </c>
      <c r="V73" s="116">
        <f>SUM(D73:U73)</f>
        <v>18</v>
      </c>
    </row>
    <row r="74" spans="1:22" ht="5.0999999999999996" customHeight="1">
      <c r="A74" s="124"/>
      <c r="B74" s="125"/>
      <c r="C74" s="126" t="s">
        <v>13</v>
      </c>
      <c r="D74" s="125">
        <f t="shared" ref="D74:U74" si="109">IF(D$6&gt;$C71,D72,IF((D71-D$5)&lt;=2,(D72+1),IF((D71-D$5+1)=3,1,0)))</f>
        <v>1</v>
      </c>
      <c r="E74" s="125">
        <f t="shared" si="109"/>
        <v>2</v>
      </c>
      <c r="F74" s="125">
        <f t="shared" si="109"/>
        <v>2</v>
      </c>
      <c r="G74" s="125">
        <f t="shared" si="109"/>
        <v>3</v>
      </c>
      <c r="H74" s="125">
        <f t="shared" si="109"/>
        <v>2</v>
      </c>
      <c r="I74" s="125">
        <f t="shared" si="109"/>
        <v>2</v>
      </c>
      <c r="J74" s="125">
        <f t="shared" si="109"/>
        <v>0</v>
      </c>
      <c r="K74" s="125">
        <f t="shared" si="109"/>
        <v>3</v>
      </c>
      <c r="L74" s="125">
        <f t="shared" si="109"/>
        <v>3</v>
      </c>
      <c r="M74" s="125" t="e">
        <f t="shared" si="109"/>
        <v>#VALUE!</v>
      </c>
      <c r="N74" s="125" t="e">
        <f t="shared" si="109"/>
        <v>#VALUE!</v>
      </c>
      <c r="O74" s="125" t="e">
        <f t="shared" si="109"/>
        <v>#VALUE!</v>
      </c>
      <c r="P74" s="125" t="e">
        <f t="shared" si="109"/>
        <v>#VALUE!</v>
      </c>
      <c r="Q74" s="125" t="e">
        <f t="shared" si="109"/>
        <v>#VALUE!</v>
      </c>
      <c r="R74" s="125" t="e">
        <f t="shared" si="109"/>
        <v>#VALUE!</v>
      </c>
      <c r="S74" s="125" t="e">
        <f t="shared" si="109"/>
        <v>#VALUE!</v>
      </c>
      <c r="T74" s="125" t="e">
        <f t="shared" si="109"/>
        <v>#VALUE!</v>
      </c>
      <c r="U74" s="125">
        <f t="shared" si="109"/>
        <v>0</v>
      </c>
      <c r="V74" s="124"/>
    </row>
    <row r="75" spans="1:22" ht="5.0999999999999996" customHeight="1">
      <c r="A75" s="124"/>
      <c r="B75" s="125"/>
      <c r="C75" s="126" t="s">
        <v>14</v>
      </c>
      <c r="D75" s="125">
        <f>IF(D$6&gt;($C71-18),D76,IF((D71-D$5+1)&lt;=3,(D76+1),IF((D71-D$5+1)=4,1,0)))</f>
        <v>1</v>
      </c>
      <c r="E75" s="125">
        <f t="shared" ref="E75:U75" si="110">IF(E$6&gt;($C71-18),E76,IF((E71-E$5+1)&lt;=3,(E76+1),IF((E71-E$5+1)=4,1,0)))</f>
        <v>2</v>
      </c>
      <c r="F75" s="125">
        <f t="shared" si="110"/>
        <v>2</v>
      </c>
      <c r="G75" s="125">
        <f t="shared" si="110"/>
        <v>3</v>
      </c>
      <c r="H75" s="125">
        <f t="shared" si="110"/>
        <v>2</v>
      </c>
      <c r="I75" s="125">
        <f t="shared" si="110"/>
        <v>2</v>
      </c>
      <c r="J75" s="125">
        <f t="shared" si="110"/>
        <v>0</v>
      </c>
      <c r="K75" s="125">
        <f t="shared" si="110"/>
        <v>3</v>
      </c>
      <c r="L75" s="125">
        <f t="shared" si="110"/>
        <v>3</v>
      </c>
      <c r="M75" s="125">
        <f t="shared" si="110"/>
        <v>0</v>
      </c>
      <c r="N75" s="125">
        <f t="shared" si="110"/>
        <v>0</v>
      </c>
      <c r="O75" s="125">
        <f t="shared" si="110"/>
        <v>0</v>
      </c>
      <c r="P75" s="125">
        <f t="shared" si="110"/>
        <v>0</v>
      </c>
      <c r="Q75" s="125">
        <f t="shared" si="110"/>
        <v>0</v>
      </c>
      <c r="R75" s="125">
        <f t="shared" si="110"/>
        <v>0</v>
      </c>
      <c r="S75" s="125">
        <f t="shared" si="110"/>
        <v>0</v>
      </c>
      <c r="T75" s="125">
        <f t="shared" si="110"/>
        <v>0</v>
      </c>
      <c r="U75" s="125">
        <f t="shared" si="110"/>
        <v>0</v>
      </c>
      <c r="V75" s="124"/>
    </row>
    <row r="76" spans="1:22" ht="5.0999999999999996" customHeight="1">
      <c r="A76" s="124"/>
      <c r="B76" s="125"/>
      <c r="C76" s="127" t="s">
        <v>17</v>
      </c>
      <c r="D76" s="124">
        <f>IF(D71&gt;(D$5+3),0,(D$5-D71+3))</f>
        <v>1</v>
      </c>
      <c r="E76" s="124">
        <f t="shared" ref="E76:U76" si="111">IF(E71&gt;(E$5+3),0,(E$5-E71+3))</f>
        <v>2</v>
      </c>
      <c r="F76" s="124">
        <f t="shared" si="111"/>
        <v>2</v>
      </c>
      <c r="G76" s="124">
        <f t="shared" si="111"/>
        <v>3</v>
      </c>
      <c r="H76" s="124">
        <f t="shared" si="111"/>
        <v>2</v>
      </c>
      <c r="I76" s="124">
        <f t="shared" si="111"/>
        <v>2</v>
      </c>
      <c r="J76" s="124">
        <f t="shared" si="111"/>
        <v>0</v>
      </c>
      <c r="K76" s="124">
        <f t="shared" si="111"/>
        <v>3</v>
      </c>
      <c r="L76" s="124">
        <f t="shared" si="111"/>
        <v>3</v>
      </c>
      <c r="M76" s="124">
        <f t="shared" si="111"/>
        <v>0</v>
      </c>
      <c r="N76" s="124">
        <f t="shared" si="111"/>
        <v>0</v>
      </c>
      <c r="O76" s="124">
        <f t="shared" si="111"/>
        <v>0</v>
      </c>
      <c r="P76" s="124">
        <f t="shared" si="111"/>
        <v>0</v>
      </c>
      <c r="Q76" s="124">
        <f t="shared" si="111"/>
        <v>0</v>
      </c>
      <c r="R76" s="124">
        <f t="shared" si="111"/>
        <v>0</v>
      </c>
      <c r="S76" s="124">
        <f t="shared" si="111"/>
        <v>0</v>
      </c>
      <c r="T76" s="124">
        <f t="shared" si="111"/>
        <v>0</v>
      </c>
      <c r="U76" s="124">
        <f t="shared" si="111"/>
        <v>0</v>
      </c>
      <c r="V76" s="124"/>
    </row>
    <row r="77" spans="1:22" ht="5.0999999999999996" customHeight="1">
      <c r="A77" s="124"/>
      <c r="B77" s="125"/>
      <c r="C77" s="126" t="s">
        <v>15</v>
      </c>
      <c r="D77" s="125">
        <f>IF(D$6&gt;($C71-36),D78,IF((D71-D$5+1)&lt;=4,(D78+1),IF((D71-D$5+1)=5,1,0)))</f>
        <v>2</v>
      </c>
      <c r="E77" s="125">
        <f t="shared" ref="E77:U77" si="112">IF(E$6&gt;($C71-36),E78,IF((E71-E$5+1)&lt;=4,(E78+1),IF((E71-E$5+1)=5,1,0)))</f>
        <v>3</v>
      </c>
      <c r="F77" s="125">
        <f t="shared" si="112"/>
        <v>3</v>
      </c>
      <c r="G77" s="125">
        <f t="shared" si="112"/>
        <v>4</v>
      </c>
      <c r="H77" s="125">
        <f t="shared" si="112"/>
        <v>3</v>
      </c>
      <c r="I77" s="125">
        <f t="shared" si="112"/>
        <v>3</v>
      </c>
      <c r="J77" s="125">
        <f t="shared" si="112"/>
        <v>1</v>
      </c>
      <c r="K77" s="125">
        <f t="shared" si="112"/>
        <v>4</v>
      </c>
      <c r="L77" s="125">
        <f t="shared" si="112"/>
        <v>4</v>
      </c>
      <c r="M77" s="125">
        <f t="shared" si="112"/>
        <v>0</v>
      </c>
      <c r="N77" s="125">
        <f t="shared" si="112"/>
        <v>0</v>
      </c>
      <c r="O77" s="125">
        <f t="shared" si="112"/>
        <v>0</v>
      </c>
      <c r="P77" s="125">
        <f t="shared" si="112"/>
        <v>0</v>
      </c>
      <c r="Q77" s="125">
        <f t="shared" si="112"/>
        <v>0</v>
      </c>
      <c r="R77" s="125">
        <f t="shared" si="112"/>
        <v>0</v>
      </c>
      <c r="S77" s="125">
        <f t="shared" si="112"/>
        <v>0</v>
      </c>
      <c r="T77" s="125">
        <f t="shared" si="112"/>
        <v>0</v>
      </c>
      <c r="U77" s="125">
        <f t="shared" si="112"/>
        <v>0</v>
      </c>
      <c r="V77" s="124"/>
    </row>
    <row r="78" spans="1:22" ht="5.0999999999999996" customHeight="1">
      <c r="A78" s="124"/>
      <c r="B78" s="125"/>
      <c r="C78" s="127" t="s">
        <v>16</v>
      </c>
      <c r="D78" s="124">
        <f>IF(D71&gt;(D$5+4),0,(D$5-D71+4))</f>
        <v>2</v>
      </c>
      <c r="E78" s="124">
        <f t="shared" ref="E78:U78" si="113">IF(E71&gt;(E$5+4),0,(E$5-E71+4))</f>
        <v>3</v>
      </c>
      <c r="F78" s="124">
        <f t="shared" si="113"/>
        <v>3</v>
      </c>
      <c r="G78" s="124">
        <f t="shared" si="113"/>
        <v>4</v>
      </c>
      <c r="H78" s="124">
        <f t="shared" si="113"/>
        <v>3</v>
      </c>
      <c r="I78" s="124">
        <f t="shared" si="113"/>
        <v>3</v>
      </c>
      <c r="J78" s="124">
        <f t="shared" si="113"/>
        <v>1</v>
      </c>
      <c r="K78" s="124">
        <f t="shared" si="113"/>
        <v>4</v>
      </c>
      <c r="L78" s="124">
        <f t="shared" si="113"/>
        <v>4</v>
      </c>
      <c r="M78" s="124">
        <f t="shared" si="113"/>
        <v>0</v>
      </c>
      <c r="N78" s="124">
        <f t="shared" si="113"/>
        <v>0</v>
      </c>
      <c r="O78" s="124">
        <f t="shared" si="113"/>
        <v>0</v>
      </c>
      <c r="P78" s="124">
        <f t="shared" si="113"/>
        <v>0</v>
      </c>
      <c r="Q78" s="124">
        <f t="shared" si="113"/>
        <v>0</v>
      </c>
      <c r="R78" s="124">
        <f t="shared" si="113"/>
        <v>0</v>
      </c>
      <c r="S78" s="124">
        <f t="shared" si="113"/>
        <v>0</v>
      </c>
      <c r="T78" s="124">
        <f t="shared" si="113"/>
        <v>0</v>
      </c>
      <c r="U78" s="124">
        <f t="shared" si="113"/>
        <v>0</v>
      </c>
      <c r="V78" s="125"/>
    </row>
    <row r="79" spans="1:22" ht="15.75">
      <c r="A79" s="123" t="str">
        <f>'Vnos rezultatov'!B16</f>
        <v>Tomaž A. &amp; Romana</v>
      </c>
      <c r="B79" s="123">
        <f>'Vnos rezultatov'!C16</f>
        <v>10</v>
      </c>
      <c r="C79" s="123">
        <f>'Vnos rezultatov'!E16</f>
        <v>19.7</v>
      </c>
      <c r="D79" s="116">
        <f>'Vnos rezultatov'!H16</f>
        <v>6</v>
      </c>
      <c r="E79" s="116">
        <f>'Vnos rezultatov'!I16</f>
        <v>4</v>
      </c>
      <c r="F79" s="116">
        <f>'Vnos rezultatov'!J16</f>
        <v>3</v>
      </c>
      <c r="G79" s="116">
        <f>'Vnos rezultatov'!K16</f>
        <v>7</v>
      </c>
      <c r="H79" s="116">
        <f>'Vnos rezultatov'!L16</f>
        <v>4</v>
      </c>
      <c r="I79" s="116">
        <f>'Vnos rezultatov'!M16</f>
        <v>4</v>
      </c>
      <c r="J79" s="116">
        <f>'Vnos rezultatov'!N16</f>
        <v>4</v>
      </c>
      <c r="K79" s="116">
        <f>'Vnos rezultatov'!O16</f>
        <v>5</v>
      </c>
      <c r="L79" s="116">
        <f>'Vnos rezultatov'!P16</f>
        <v>5</v>
      </c>
      <c r="M79" s="116" t="str">
        <f>'Vnos rezultatov'!Q16</f>
        <v>x</v>
      </c>
      <c r="N79" s="116" t="str">
        <f>'Vnos rezultatov'!R16</f>
        <v>x</v>
      </c>
      <c r="O79" s="116" t="str">
        <f>'Vnos rezultatov'!S16</f>
        <v>x</v>
      </c>
      <c r="P79" s="116" t="str">
        <f>'Vnos rezultatov'!T16</f>
        <v>x</v>
      </c>
      <c r="Q79" s="116" t="str">
        <f>'Vnos rezultatov'!U16</f>
        <v>x</v>
      </c>
      <c r="R79" s="116" t="str">
        <f>'Vnos rezultatov'!V16</f>
        <v>x</v>
      </c>
      <c r="S79" s="116" t="str">
        <f>'Vnos rezultatov'!W16</f>
        <v>x</v>
      </c>
      <c r="T79" s="116" t="str">
        <f>'Vnos rezultatov'!X16</f>
        <v>x</v>
      </c>
      <c r="U79" s="116" t="str">
        <f>'Vnos rezultatov'!Y16</f>
        <v>x</v>
      </c>
      <c r="V79" s="116">
        <f>SUM(D79:U79)</f>
        <v>42</v>
      </c>
    </row>
    <row r="80" spans="1:22" ht="15.75">
      <c r="A80" s="123"/>
      <c r="B80" s="123"/>
      <c r="C80" s="123" t="s">
        <v>11</v>
      </c>
      <c r="D80" s="116">
        <f>IF(D79&gt;(D$5+2),0,(D$5-D79+2))</f>
        <v>0</v>
      </c>
      <c r="E80" s="116">
        <f t="shared" ref="E80:U80" si="114">IF(E79&gt;(E$5+2),0,(E$5-E79+2))</f>
        <v>1</v>
      </c>
      <c r="F80" s="116">
        <f t="shared" si="114"/>
        <v>2</v>
      </c>
      <c r="G80" s="116">
        <f t="shared" si="114"/>
        <v>0</v>
      </c>
      <c r="H80" s="116">
        <f t="shared" si="114"/>
        <v>2</v>
      </c>
      <c r="I80" s="116">
        <f t="shared" si="114"/>
        <v>2</v>
      </c>
      <c r="J80" s="116">
        <f t="shared" si="114"/>
        <v>1</v>
      </c>
      <c r="K80" s="116">
        <f t="shared" si="114"/>
        <v>1</v>
      </c>
      <c r="L80" s="116">
        <f t="shared" si="114"/>
        <v>0</v>
      </c>
      <c r="M80" s="116">
        <f t="shared" si="114"/>
        <v>0</v>
      </c>
      <c r="N80" s="116">
        <f t="shared" si="114"/>
        <v>0</v>
      </c>
      <c r="O80" s="116">
        <f t="shared" si="114"/>
        <v>0</v>
      </c>
      <c r="P80" s="116">
        <f t="shared" si="114"/>
        <v>0</v>
      </c>
      <c r="Q80" s="116">
        <f t="shared" si="114"/>
        <v>0</v>
      </c>
      <c r="R80" s="116">
        <f t="shared" si="114"/>
        <v>0</v>
      </c>
      <c r="S80" s="116">
        <f t="shared" si="114"/>
        <v>0</v>
      </c>
      <c r="T80" s="116">
        <f t="shared" si="114"/>
        <v>0</v>
      </c>
      <c r="U80" s="116">
        <f t="shared" si="114"/>
        <v>0</v>
      </c>
      <c r="V80" s="116">
        <f>SUM(D80:U80)</f>
        <v>9</v>
      </c>
    </row>
    <row r="81" spans="1:22" ht="15.75">
      <c r="A81" s="123"/>
      <c r="B81" s="123"/>
      <c r="C81" s="123" t="s">
        <v>12</v>
      </c>
      <c r="D81" s="116">
        <f t="shared" ref="D81:E81" si="115">IF(D79="x",0,IF($C79&gt;18,IF($C79&gt;36,D85,D83),D82))</f>
        <v>1</v>
      </c>
      <c r="E81" s="116">
        <f t="shared" si="115"/>
        <v>2</v>
      </c>
      <c r="F81" s="116">
        <f>IF(F79="x",0,IF($C79&gt;18,IF($C79&gt;36,F85,F83),F82))</f>
        <v>3</v>
      </c>
      <c r="G81" s="116">
        <f t="shared" ref="G81:J81" si="116">IF(G79="x",0,IF($C79&gt;18,IF($C79&gt;36,G85,G83),G82))</f>
        <v>0</v>
      </c>
      <c r="H81" s="116">
        <f t="shared" si="116"/>
        <v>3</v>
      </c>
      <c r="I81" s="116">
        <f t="shared" si="116"/>
        <v>3</v>
      </c>
      <c r="J81" s="116">
        <f t="shared" si="116"/>
        <v>2</v>
      </c>
      <c r="K81" s="116">
        <f>IF(K79="x",0,IF($C79&gt;18,IF($C79&gt;36,K85,K83),K82))</f>
        <v>3</v>
      </c>
      <c r="L81" s="116">
        <f t="shared" ref="L81:M81" si="117">IF(L79="x",0,IF($C79&gt;18,IF($C79&gt;36,L85,L83),L82))</f>
        <v>1</v>
      </c>
      <c r="M81" s="116">
        <f t="shared" si="117"/>
        <v>0</v>
      </c>
      <c r="N81" s="116">
        <f>IF(N79="x",0,IF($C79&gt;18,IF($C79&gt;36,N85,N83),N82))</f>
        <v>0</v>
      </c>
      <c r="O81" s="116">
        <f t="shared" ref="O81:P81" si="118">IF(O79="x",0,IF($C79&gt;18,IF($C79&gt;36,O85,O83),O82))</f>
        <v>0</v>
      </c>
      <c r="P81" s="116">
        <f t="shared" si="118"/>
        <v>0</v>
      </c>
      <c r="Q81" s="116">
        <f>IF(Q79="x",0,IF($C79&gt;18,IF($C79&gt;36,Q85,Q83),Q82))</f>
        <v>0</v>
      </c>
      <c r="R81" s="116">
        <f t="shared" ref="R81:S81" si="119">IF(R79="x",0,IF($C79&gt;18,IF($C79&gt;36,R85,R83),R82))</f>
        <v>0</v>
      </c>
      <c r="S81" s="116">
        <f t="shared" si="119"/>
        <v>0</v>
      </c>
      <c r="T81" s="116">
        <f>IF(T79="x",0,IF($C79&gt;18,IF($C79&gt;36,T85,T83),T82))</f>
        <v>0</v>
      </c>
      <c r="U81" s="116">
        <f t="shared" ref="U81" si="120">IF(U79="x",0,IF($C79&gt;18,IF($C79&gt;36,U85,U83),U82))</f>
        <v>0</v>
      </c>
      <c r="V81" s="116">
        <f>SUM(D81:U81)</f>
        <v>18</v>
      </c>
    </row>
    <row r="82" spans="1:22" ht="5.0999999999999996" customHeight="1">
      <c r="A82" s="124"/>
      <c r="B82" s="125"/>
      <c r="C82" s="126" t="s">
        <v>13</v>
      </c>
      <c r="D82" s="125">
        <f t="shared" ref="D82:U82" si="121">IF(D$6&gt;$C79,D80,IF((D79-D$5)&lt;=2,(D80+1),IF((D79-D$5+1)=3,1,0)))</f>
        <v>1</v>
      </c>
      <c r="E82" s="125">
        <f t="shared" si="121"/>
        <v>2</v>
      </c>
      <c r="F82" s="125">
        <f t="shared" si="121"/>
        <v>3</v>
      </c>
      <c r="G82" s="125">
        <f t="shared" si="121"/>
        <v>0</v>
      </c>
      <c r="H82" s="125">
        <f t="shared" si="121"/>
        <v>3</v>
      </c>
      <c r="I82" s="125">
        <f t="shared" si="121"/>
        <v>3</v>
      </c>
      <c r="J82" s="125">
        <f t="shared" si="121"/>
        <v>2</v>
      </c>
      <c r="K82" s="125">
        <f t="shared" si="121"/>
        <v>2</v>
      </c>
      <c r="L82" s="125">
        <f t="shared" si="121"/>
        <v>1</v>
      </c>
      <c r="M82" s="125" t="e">
        <f t="shared" si="121"/>
        <v>#VALUE!</v>
      </c>
      <c r="N82" s="125" t="e">
        <f t="shared" si="121"/>
        <v>#VALUE!</v>
      </c>
      <c r="O82" s="125" t="e">
        <f t="shared" si="121"/>
        <v>#VALUE!</v>
      </c>
      <c r="P82" s="125" t="e">
        <f t="shared" si="121"/>
        <v>#VALUE!</v>
      </c>
      <c r="Q82" s="125" t="e">
        <f t="shared" si="121"/>
        <v>#VALUE!</v>
      </c>
      <c r="R82" s="125" t="e">
        <f t="shared" si="121"/>
        <v>#VALUE!</v>
      </c>
      <c r="S82" s="125" t="e">
        <f t="shared" si="121"/>
        <v>#VALUE!</v>
      </c>
      <c r="T82" s="125" t="e">
        <f t="shared" si="121"/>
        <v>#VALUE!</v>
      </c>
      <c r="U82" s="125" t="e">
        <f t="shared" si="121"/>
        <v>#VALUE!</v>
      </c>
      <c r="V82" s="124"/>
    </row>
    <row r="83" spans="1:22" ht="5.0999999999999996" customHeight="1">
      <c r="A83" s="124"/>
      <c r="B83" s="125"/>
      <c r="C83" s="126" t="s">
        <v>14</v>
      </c>
      <c r="D83" s="125">
        <f>IF(D$6&gt;($C79-18),D84,IF((D79-D$5+1)&lt;=3,(D84+1),IF((D79-D$5+1)=4,1,0)))</f>
        <v>1</v>
      </c>
      <c r="E83" s="125">
        <f t="shared" ref="E83:U83" si="122">IF(E$6&gt;($C79-18),E84,IF((E79-E$5+1)&lt;=3,(E84+1),IF((E79-E$5+1)=4,1,0)))</f>
        <v>2</v>
      </c>
      <c r="F83" s="125">
        <f t="shared" si="122"/>
        <v>3</v>
      </c>
      <c r="G83" s="125">
        <f t="shared" si="122"/>
        <v>0</v>
      </c>
      <c r="H83" s="125">
        <f t="shared" si="122"/>
        <v>3</v>
      </c>
      <c r="I83" s="125">
        <f t="shared" si="122"/>
        <v>3</v>
      </c>
      <c r="J83" s="125">
        <f t="shared" si="122"/>
        <v>2</v>
      </c>
      <c r="K83" s="125">
        <f t="shared" si="122"/>
        <v>3</v>
      </c>
      <c r="L83" s="125">
        <f t="shared" si="122"/>
        <v>1</v>
      </c>
      <c r="M83" s="125">
        <f t="shared" si="122"/>
        <v>0</v>
      </c>
      <c r="N83" s="125">
        <f t="shared" si="122"/>
        <v>0</v>
      </c>
      <c r="O83" s="125">
        <f t="shared" si="122"/>
        <v>0</v>
      </c>
      <c r="P83" s="125">
        <f t="shared" si="122"/>
        <v>0</v>
      </c>
      <c r="Q83" s="125">
        <f t="shared" si="122"/>
        <v>0</v>
      </c>
      <c r="R83" s="125">
        <f t="shared" si="122"/>
        <v>0</v>
      </c>
      <c r="S83" s="125">
        <f t="shared" si="122"/>
        <v>0</v>
      </c>
      <c r="T83" s="125">
        <f t="shared" si="122"/>
        <v>0</v>
      </c>
      <c r="U83" s="125">
        <f t="shared" si="122"/>
        <v>0</v>
      </c>
      <c r="V83" s="124"/>
    </row>
    <row r="84" spans="1:22" ht="5.0999999999999996" customHeight="1">
      <c r="A84" s="124"/>
      <c r="B84" s="125"/>
      <c r="C84" s="127" t="s">
        <v>17</v>
      </c>
      <c r="D84" s="124">
        <f>IF(D79&gt;(D$5+3),0,(D$5-D79+3))</f>
        <v>1</v>
      </c>
      <c r="E84" s="124">
        <f t="shared" ref="E84:U84" si="123">IF(E79&gt;(E$5+3),0,(E$5-E79+3))</f>
        <v>2</v>
      </c>
      <c r="F84" s="124">
        <f t="shared" si="123"/>
        <v>3</v>
      </c>
      <c r="G84" s="124">
        <f t="shared" si="123"/>
        <v>0</v>
      </c>
      <c r="H84" s="124">
        <f t="shared" si="123"/>
        <v>3</v>
      </c>
      <c r="I84" s="124">
        <f t="shared" si="123"/>
        <v>3</v>
      </c>
      <c r="J84" s="124">
        <f t="shared" si="123"/>
        <v>2</v>
      </c>
      <c r="K84" s="124">
        <f t="shared" si="123"/>
        <v>2</v>
      </c>
      <c r="L84" s="124">
        <f t="shared" si="123"/>
        <v>1</v>
      </c>
      <c r="M84" s="124">
        <f t="shared" si="123"/>
        <v>0</v>
      </c>
      <c r="N84" s="124">
        <f t="shared" si="123"/>
        <v>0</v>
      </c>
      <c r="O84" s="124">
        <f t="shared" si="123"/>
        <v>0</v>
      </c>
      <c r="P84" s="124">
        <f t="shared" si="123"/>
        <v>0</v>
      </c>
      <c r="Q84" s="124">
        <f t="shared" si="123"/>
        <v>0</v>
      </c>
      <c r="R84" s="124">
        <f t="shared" si="123"/>
        <v>0</v>
      </c>
      <c r="S84" s="124">
        <f t="shared" si="123"/>
        <v>0</v>
      </c>
      <c r="T84" s="124">
        <f t="shared" si="123"/>
        <v>0</v>
      </c>
      <c r="U84" s="124">
        <f t="shared" si="123"/>
        <v>0</v>
      </c>
      <c r="V84" s="124"/>
    </row>
    <row r="85" spans="1:22" ht="5.0999999999999996" customHeight="1">
      <c r="A85" s="124"/>
      <c r="B85" s="125"/>
      <c r="C85" s="126" t="s">
        <v>15</v>
      </c>
      <c r="D85" s="125">
        <f>IF(D$6&gt;($C79-36),D86,IF((D79-D$5+1)&lt;=4,(D86+1),IF((D79-D$5+1)=5,1,0)))</f>
        <v>2</v>
      </c>
      <c r="E85" s="125">
        <f t="shared" ref="E85:U85" si="124">IF(E$6&gt;($C79-36),E86,IF((E79-E$5+1)&lt;=4,(E86+1),IF((E79-E$5+1)=5,1,0)))</f>
        <v>3</v>
      </c>
      <c r="F85" s="125">
        <f t="shared" si="124"/>
        <v>4</v>
      </c>
      <c r="G85" s="125">
        <f t="shared" si="124"/>
        <v>1</v>
      </c>
      <c r="H85" s="125">
        <f t="shared" si="124"/>
        <v>4</v>
      </c>
      <c r="I85" s="125">
        <f t="shared" si="124"/>
        <v>4</v>
      </c>
      <c r="J85" s="125">
        <f t="shared" si="124"/>
        <v>3</v>
      </c>
      <c r="K85" s="125">
        <f t="shared" si="124"/>
        <v>3</v>
      </c>
      <c r="L85" s="125">
        <f t="shared" si="124"/>
        <v>2</v>
      </c>
      <c r="M85" s="125">
        <f t="shared" si="124"/>
        <v>0</v>
      </c>
      <c r="N85" s="125">
        <f t="shared" si="124"/>
        <v>0</v>
      </c>
      <c r="O85" s="125">
        <f t="shared" si="124"/>
        <v>0</v>
      </c>
      <c r="P85" s="125">
        <f t="shared" si="124"/>
        <v>0</v>
      </c>
      <c r="Q85" s="125">
        <f t="shared" si="124"/>
        <v>0</v>
      </c>
      <c r="R85" s="125">
        <f t="shared" si="124"/>
        <v>0</v>
      </c>
      <c r="S85" s="125">
        <f t="shared" si="124"/>
        <v>0</v>
      </c>
      <c r="T85" s="125">
        <f t="shared" si="124"/>
        <v>0</v>
      </c>
      <c r="U85" s="125">
        <f t="shared" si="124"/>
        <v>0</v>
      </c>
      <c r="V85" s="124"/>
    </row>
    <row r="86" spans="1:22" ht="5.0999999999999996" customHeight="1">
      <c r="A86" s="124"/>
      <c r="B86" s="125"/>
      <c r="C86" s="127" t="s">
        <v>16</v>
      </c>
      <c r="D86" s="124">
        <f>IF(D79&gt;(D$5+4),0,(D$5-D79+4))</f>
        <v>2</v>
      </c>
      <c r="E86" s="124">
        <f t="shared" ref="E86:U86" si="125">IF(E79&gt;(E$5+4),0,(E$5-E79+4))</f>
        <v>3</v>
      </c>
      <c r="F86" s="124">
        <f t="shared" si="125"/>
        <v>4</v>
      </c>
      <c r="G86" s="124">
        <f t="shared" si="125"/>
        <v>1</v>
      </c>
      <c r="H86" s="124">
        <f t="shared" si="125"/>
        <v>4</v>
      </c>
      <c r="I86" s="124">
        <f t="shared" si="125"/>
        <v>4</v>
      </c>
      <c r="J86" s="124">
        <f t="shared" si="125"/>
        <v>3</v>
      </c>
      <c r="K86" s="124">
        <f t="shared" si="125"/>
        <v>3</v>
      </c>
      <c r="L86" s="124">
        <f t="shared" si="125"/>
        <v>2</v>
      </c>
      <c r="M86" s="124">
        <f t="shared" si="125"/>
        <v>0</v>
      </c>
      <c r="N86" s="124">
        <f t="shared" si="125"/>
        <v>0</v>
      </c>
      <c r="O86" s="124">
        <f t="shared" si="125"/>
        <v>0</v>
      </c>
      <c r="P86" s="124">
        <f t="shared" si="125"/>
        <v>0</v>
      </c>
      <c r="Q86" s="124">
        <f t="shared" si="125"/>
        <v>0</v>
      </c>
      <c r="R86" s="124">
        <f t="shared" si="125"/>
        <v>0</v>
      </c>
      <c r="S86" s="124">
        <f t="shared" si="125"/>
        <v>0</v>
      </c>
      <c r="T86" s="124">
        <f t="shared" si="125"/>
        <v>0</v>
      </c>
      <c r="U86" s="124">
        <f t="shared" si="125"/>
        <v>0</v>
      </c>
      <c r="V86" s="125"/>
    </row>
    <row r="87" spans="1:22" ht="15.75">
      <c r="A87" s="123" t="str">
        <f>'Vnos rezultatov'!B17</f>
        <v>Marina &amp; Iztok</v>
      </c>
      <c r="B87" s="123">
        <f>'Vnos rezultatov'!C17</f>
        <v>10.199999999999999</v>
      </c>
      <c r="C87" s="123">
        <f>'Vnos rezultatov'!E17</f>
        <v>18.8</v>
      </c>
      <c r="D87" s="116">
        <f>'Vnos rezultatov'!H17</f>
        <v>7</v>
      </c>
      <c r="E87" s="116">
        <f>'Vnos rezultatov'!I17</f>
        <v>5</v>
      </c>
      <c r="F87" s="116">
        <f>'Vnos rezultatov'!J17</f>
        <v>6</v>
      </c>
      <c r="G87" s="116">
        <f>'Vnos rezultatov'!K17</f>
        <v>4</v>
      </c>
      <c r="H87" s="116">
        <f>'Vnos rezultatov'!L17</f>
        <v>4</v>
      </c>
      <c r="I87" s="116">
        <f>'Vnos rezultatov'!M17</f>
        <v>8</v>
      </c>
      <c r="J87" s="116">
        <f>'Vnos rezultatov'!N17</f>
        <v>3</v>
      </c>
      <c r="K87" s="116">
        <f>'Vnos rezultatov'!O17</f>
        <v>8</v>
      </c>
      <c r="L87" s="116">
        <f>'Vnos rezultatov'!P17</f>
        <v>5</v>
      </c>
      <c r="M87" s="116" t="str">
        <f>'Vnos rezultatov'!Q17</f>
        <v>x</v>
      </c>
      <c r="N87" s="116" t="str">
        <f>'Vnos rezultatov'!R17</f>
        <v>x</v>
      </c>
      <c r="O87" s="116" t="str">
        <f>'Vnos rezultatov'!S17</f>
        <v>x</v>
      </c>
      <c r="P87" s="116" t="str">
        <f>'Vnos rezultatov'!T17</f>
        <v>x</v>
      </c>
      <c r="Q87" s="116" t="str">
        <f>'Vnos rezultatov'!U17</f>
        <v>x</v>
      </c>
      <c r="R87" s="116" t="str">
        <f>'Vnos rezultatov'!V17</f>
        <v>x</v>
      </c>
      <c r="S87" s="116" t="str">
        <f>'Vnos rezultatov'!W17</f>
        <v>x</v>
      </c>
      <c r="T87" s="116" t="str">
        <f>'Vnos rezultatov'!X17</f>
        <v>x</v>
      </c>
      <c r="U87" s="116" t="str">
        <f>'Vnos rezultatov'!Y17</f>
        <v>x</v>
      </c>
      <c r="V87" s="116">
        <f>SUM(D87:U87)</f>
        <v>50</v>
      </c>
    </row>
    <row r="88" spans="1:22" ht="15.75">
      <c r="A88" s="123"/>
      <c r="B88" s="123"/>
      <c r="C88" s="123" t="s">
        <v>11</v>
      </c>
      <c r="D88" s="116">
        <f>IF(D87&gt;(D$5+2),0,(D$5-D87+2))</f>
        <v>0</v>
      </c>
      <c r="E88" s="116">
        <f t="shared" ref="E88:U88" si="126">IF(E87&gt;(E$5+2),0,(E$5-E87+2))</f>
        <v>0</v>
      </c>
      <c r="F88" s="116">
        <f t="shared" si="126"/>
        <v>0</v>
      </c>
      <c r="G88" s="116">
        <f t="shared" si="126"/>
        <v>2</v>
      </c>
      <c r="H88" s="116">
        <f t="shared" si="126"/>
        <v>2</v>
      </c>
      <c r="I88" s="116">
        <f t="shared" si="126"/>
        <v>0</v>
      </c>
      <c r="J88" s="116">
        <f t="shared" si="126"/>
        <v>2</v>
      </c>
      <c r="K88" s="116">
        <f t="shared" si="126"/>
        <v>0</v>
      </c>
      <c r="L88" s="116">
        <f t="shared" si="126"/>
        <v>0</v>
      </c>
      <c r="M88" s="116">
        <f t="shared" si="126"/>
        <v>0</v>
      </c>
      <c r="N88" s="116">
        <f t="shared" si="126"/>
        <v>0</v>
      </c>
      <c r="O88" s="116">
        <f t="shared" si="126"/>
        <v>0</v>
      </c>
      <c r="P88" s="116">
        <f t="shared" si="126"/>
        <v>0</v>
      </c>
      <c r="Q88" s="116">
        <f t="shared" si="126"/>
        <v>0</v>
      </c>
      <c r="R88" s="116">
        <f t="shared" si="126"/>
        <v>0</v>
      </c>
      <c r="S88" s="116">
        <f t="shared" si="126"/>
        <v>0</v>
      </c>
      <c r="T88" s="116">
        <f t="shared" si="126"/>
        <v>0</v>
      </c>
      <c r="U88" s="116">
        <f t="shared" si="126"/>
        <v>0</v>
      </c>
      <c r="V88" s="116">
        <f>SUM(D88:U88)</f>
        <v>6</v>
      </c>
    </row>
    <row r="89" spans="1:22" ht="15.75">
      <c r="A89" s="123"/>
      <c r="B89" s="123"/>
      <c r="C89" s="123" t="s">
        <v>12</v>
      </c>
      <c r="D89" s="116">
        <f t="shared" ref="D89:E89" si="127">IF(D87="x",0,IF($C87&gt;18,IF($C87&gt;36,D93,D91),D90))</f>
        <v>0</v>
      </c>
      <c r="E89" s="116">
        <f t="shared" si="127"/>
        <v>1</v>
      </c>
      <c r="F89" s="116">
        <f>IF(F87="x",0,IF($C87&gt;18,IF($C87&gt;36,F93,F91),F90))</f>
        <v>0</v>
      </c>
      <c r="G89" s="116">
        <f t="shared" ref="G89:J89" si="128">IF(G87="x",0,IF($C87&gt;18,IF($C87&gt;36,G93,G91),G90))</f>
        <v>3</v>
      </c>
      <c r="H89" s="116">
        <f t="shared" si="128"/>
        <v>3</v>
      </c>
      <c r="I89" s="116">
        <f t="shared" si="128"/>
        <v>0</v>
      </c>
      <c r="J89" s="116">
        <f t="shared" si="128"/>
        <v>3</v>
      </c>
      <c r="K89" s="116">
        <f>IF(K87="x",0,IF($C87&gt;18,IF($C87&gt;36,K93,K91),K90))</f>
        <v>0</v>
      </c>
      <c r="L89" s="116">
        <f t="shared" ref="L89:M89" si="129">IF(L87="x",0,IF($C87&gt;18,IF($C87&gt;36,L93,L91),L90))</f>
        <v>1</v>
      </c>
      <c r="M89" s="116">
        <f t="shared" si="129"/>
        <v>0</v>
      </c>
      <c r="N89" s="116">
        <f>IF(N87="x",0,IF($C87&gt;18,IF($C87&gt;36,N93,N91),N90))</f>
        <v>0</v>
      </c>
      <c r="O89" s="116">
        <f t="shared" ref="O89:P89" si="130">IF(O87="x",0,IF($C87&gt;18,IF($C87&gt;36,O93,O91),O90))</f>
        <v>0</v>
      </c>
      <c r="P89" s="116">
        <f t="shared" si="130"/>
        <v>0</v>
      </c>
      <c r="Q89" s="116">
        <f>IF(Q87="x",0,IF($C87&gt;18,IF($C87&gt;36,Q93,Q91),Q90))</f>
        <v>0</v>
      </c>
      <c r="R89" s="116">
        <f t="shared" ref="R89:S89" si="131">IF(R87="x",0,IF($C87&gt;18,IF($C87&gt;36,R93,R91),R90))</f>
        <v>0</v>
      </c>
      <c r="S89" s="116">
        <f t="shared" si="131"/>
        <v>0</v>
      </c>
      <c r="T89" s="116">
        <f>IF(T87="x",0,IF($C87&gt;18,IF($C87&gt;36,T93,T91),T90))</f>
        <v>0</v>
      </c>
      <c r="U89" s="116">
        <f t="shared" ref="U89" si="132">IF(U87="x",0,IF($C87&gt;18,IF($C87&gt;36,U93,U91),U90))</f>
        <v>0</v>
      </c>
      <c r="V89" s="116">
        <f>SUM(D89:U89)</f>
        <v>11</v>
      </c>
    </row>
    <row r="90" spans="1:22" ht="5.0999999999999996" customHeight="1">
      <c r="A90" s="124"/>
      <c r="B90" s="125"/>
      <c r="C90" s="126" t="s">
        <v>13</v>
      </c>
      <c r="D90" s="125">
        <f t="shared" ref="D90:U90" si="133">IF(D$6&gt;$C87,D88,IF((D87-D$5)&lt;=2,(D88+1),IF((D87-D$5+1)=3,1,0)))</f>
        <v>0</v>
      </c>
      <c r="E90" s="125">
        <f t="shared" si="133"/>
        <v>1</v>
      </c>
      <c r="F90" s="125">
        <f t="shared" si="133"/>
        <v>0</v>
      </c>
      <c r="G90" s="125">
        <f t="shared" si="133"/>
        <v>3</v>
      </c>
      <c r="H90" s="125">
        <f t="shared" si="133"/>
        <v>3</v>
      </c>
      <c r="I90" s="125">
        <f t="shared" si="133"/>
        <v>0</v>
      </c>
      <c r="J90" s="125">
        <f t="shared" si="133"/>
        <v>3</v>
      </c>
      <c r="K90" s="125">
        <f t="shared" si="133"/>
        <v>0</v>
      </c>
      <c r="L90" s="125">
        <f t="shared" si="133"/>
        <v>1</v>
      </c>
      <c r="M90" s="125" t="e">
        <f t="shared" si="133"/>
        <v>#VALUE!</v>
      </c>
      <c r="N90" s="125" t="e">
        <f t="shared" si="133"/>
        <v>#VALUE!</v>
      </c>
      <c r="O90" s="125" t="e">
        <f t="shared" si="133"/>
        <v>#VALUE!</v>
      </c>
      <c r="P90" s="125" t="e">
        <f t="shared" si="133"/>
        <v>#VALUE!</v>
      </c>
      <c r="Q90" s="125" t="e">
        <f t="shared" si="133"/>
        <v>#VALUE!</v>
      </c>
      <c r="R90" s="125" t="e">
        <f t="shared" si="133"/>
        <v>#VALUE!</v>
      </c>
      <c r="S90" s="125" t="e">
        <f t="shared" si="133"/>
        <v>#VALUE!</v>
      </c>
      <c r="T90" s="125" t="e">
        <f t="shared" si="133"/>
        <v>#VALUE!</v>
      </c>
      <c r="U90" s="125" t="e">
        <f t="shared" si="133"/>
        <v>#VALUE!</v>
      </c>
      <c r="V90" s="124"/>
    </row>
    <row r="91" spans="1:22" ht="5.0999999999999996" customHeight="1">
      <c r="A91" s="124"/>
      <c r="B91" s="125"/>
      <c r="C91" s="126" t="s">
        <v>14</v>
      </c>
      <c r="D91" s="125">
        <f>IF(D$6&gt;($C87-18),D92,IF((D87-D$5+1)&lt;=3,(D92+1),IF((D87-D$5+1)=4,1,0)))</f>
        <v>0</v>
      </c>
      <c r="E91" s="125">
        <f t="shared" ref="E91:U91" si="134">IF(E$6&gt;($C87-18),E92,IF((E87-E$5+1)&lt;=3,(E92+1),IF((E87-E$5+1)=4,1,0)))</f>
        <v>1</v>
      </c>
      <c r="F91" s="125">
        <f t="shared" si="134"/>
        <v>0</v>
      </c>
      <c r="G91" s="125">
        <f t="shared" si="134"/>
        <v>3</v>
      </c>
      <c r="H91" s="125">
        <f t="shared" si="134"/>
        <v>3</v>
      </c>
      <c r="I91" s="125">
        <f t="shared" si="134"/>
        <v>0</v>
      </c>
      <c r="J91" s="125">
        <f t="shared" si="134"/>
        <v>3</v>
      </c>
      <c r="K91" s="125">
        <f t="shared" si="134"/>
        <v>0</v>
      </c>
      <c r="L91" s="125">
        <f t="shared" si="134"/>
        <v>1</v>
      </c>
      <c r="M91" s="125">
        <f t="shared" si="134"/>
        <v>0</v>
      </c>
      <c r="N91" s="125">
        <f t="shared" si="134"/>
        <v>0</v>
      </c>
      <c r="O91" s="125">
        <f t="shared" si="134"/>
        <v>0</v>
      </c>
      <c r="P91" s="125">
        <f t="shared" si="134"/>
        <v>0</v>
      </c>
      <c r="Q91" s="125">
        <f t="shared" si="134"/>
        <v>0</v>
      </c>
      <c r="R91" s="125">
        <f t="shared" si="134"/>
        <v>0</v>
      </c>
      <c r="S91" s="125">
        <f t="shared" si="134"/>
        <v>0</v>
      </c>
      <c r="T91" s="125">
        <f t="shared" si="134"/>
        <v>0</v>
      </c>
      <c r="U91" s="125">
        <f t="shared" si="134"/>
        <v>0</v>
      </c>
      <c r="V91" s="124"/>
    </row>
    <row r="92" spans="1:22" ht="5.0999999999999996" customHeight="1">
      <c r="A92" s="124"/>
      <c r="B92" s="125"/>
      <c r="C92" s="127" t="s">
        <v>17</v>
      </c>
      <c r="D92" s="124">
        <f>IF(D87&gt;(D$5+3),0,(D$5-D87+3))</f>
        <v>0</v>
      </c>
      <c r="E92" s="124">
        <f t="shared" ref="E92:U92" si="135">IF(E87&gt;(E$5+3),0,(E$5-E87+3))</f>
        <v>1</v>
      </c>
      <c r="F92" s="124">
        <f t="shared" si="135"/>
        <v>0</v>
      </c>
      <c r="G92" s="124">
        <f t="shared" si="135"/>
        <v>3</v>
      </c>
      <c r="H92" s="124">
        <f t="shared" si="135"/>
        <v>3</v>
      </c>
      <c r="I92" s="124">
        <f t="shared" si="135"/>
        <v>0</v>
      </c>
      <c r="J92" s="124">
        <f t="shared" si="135"/>
        <v>3</v>
      </c>
      <c r="K92" s="124">
        <f t="shared" si="135"/>
        <v>0</v>
      </c>
      <c r="L92" s="124">
        <f t="shared" si="135"/>
        <v>1</v>
      </c>
      <c r="M92" s="124">
        <f t="shared" si="135"/>
        <v>0</v>
      </c>
      <c r="N92" s="124">
        <f t="shared" si="135"/>
        <v>0</v>
      </c>
      <c r="O92" s="124">
        <f t="shared" si="135"/>
        <v>0</v>
      </c>
      <c r="P92" s="124">
        <f t="shared" si="135"/>
        <v>0</v>
      </c>
      <c r="Q92" s="124">
        <f t="shared" si="135"/>
        <v>0</v>
      </c>
      <c r="R92" s="124">
        <f t="shared" si="135"/>
        <v>0</v>
      </c>
      <c r="S92" s="124">
        <f t="shared" si="135"/>
        <v>0</v>
      </c>
      <c r="T92" s="124">
        <f t="shared" si="135"/>
        <v>0</v>
      </c>
      <c r="U92" s="124">
        <f t="shared" si="135"/>
        <v>0</v>
      </c>
      <c r="V92" s="124"/>
    </row>
    <row r="93" spans="1:22" ht="5.0999999999999996" customHeight="1">
      <c r="A93" s="124"/>
      <c r="B93" s="125"/>
      <c r="C93" s="126" t="s">
        <v>15</v>
      </c>
      <c r="D93" s="125">
        <f>IF(D$6&gt;($C87-36),D94,IF((D87-D$5+1)&lt;=4,(D94+1),IF((D87-D$5+1)=5,1,0)))</f>
        <v>1</v>
      </c>
      <c r="E93" s="125">
        <f t="shared" ref="E93:U93" si="136">IF(E$6&gt;($C87-36),E94,IF((E87-E$5+1)&lt;=4,(E94+1),IF((E87-E$5+1)=5,1,0)))</f>
        <v>2</v>
      </c>
      <c r="F93" s="125">
        <f t="shared" si="136"/>
        <v>1</v>
      </c>
      <c r="G93" s="125">
        <f t="shared" si="136"/>
        <v>4</v>
      </c>
      <c r="H93" s="125">
        <f t="shared" si="136"/>
        <v>4</v>
      </c>
      <c r="I93" s="125">
        <f t="shared" si="136"/>
        <v>0</v>
      </c>
      <c r="J93" s="125">
        <f t="shared" si="136"/>
        <v>4</v>
      </c>
      <c r="K93" s="125">
        <f t="shared" si="136"/>
        <v>0</v>
      </c>
      <c r="L93" s="125">
        <f t="shared" si="136"/>
        <v>2</v>
      </c>
      <c r="M93" s="125">
        <f t="shared" si="136"/>
        <v>0</v>
      </c>
      <c r="N93" s="125">
        <f t="shared" si="136"/>
        <v>0</v>
      </c>
      <c r="O93" s="125">
        <f t="shared" si="136"/>
        <v>0</v>
      </c>
      <c r="P93" s="125">
        <f t="shared" si="136"/>
        <v>0</v>
      </c>
      <c r="Q93" s="125">
        <f t="shared" si="136"/>
        <v>0</v>
      </c>
      <c r="R93" s="125">
        <f t="shared" si="136"/>
        <v>0</v>
      </c>
      <c r="S93" s="125">
        <f t="shared" si="136"/>
        <v>0</v>
      </c>
      <c r="T93" s="125">
        <f t="shared" si="136"/>
        <v>0</v>
      </c>
      <c r="U93" s="125">
        <f t="shared" si="136"/>
        <v>0</v>
      </c>
      <c r="V93" s="124"/>
    </row>
    <row r="94" spans="1:22" ht="5.0999999999999996" customHeight="1">
      <c r="A94" s="124"/>
      <c r="B94" s="125"/>
      <c r="C94" s="127" t="s">
        <v>16</v>
      </c>
      <c r="D94" s="124">
        <f>IF(D87&gt;(D$5+4),0,(D$5-D87+4))</f>
        <v>1</v>
      </c>
      <c r="E94" s="124">
        <f t="shared" ref="E94:U94" si="137">IF(E87&gt;(E$5+4),0,(E$5-E87+4))</f>
        <v>2</v>
      </c>
      <c r="F94" s="124">
        <f t="shared" si="137"/>
        <v>1</v>
      </c>
      <c r="G94" s="124">
        <f t="shared" si="137"/>
        <v>4</v>
      </c>
      <c r="H94" s="124">
        <f t="shared" si="137"/>
        <v>4</v>
      </c>
      <c r="I94" s="124">
        <f t="shared" si="137"/>
        <v>0</v>
      </c>
      <c r="J94" s="124">
        <f t="shared" si="137"/>
        <v>4</v>
      </c>
      <c r="K94" s="124">
        <f t="shared" si="137"/>
        <v>0</v>
      </c>
      <c r="L94" s="124">
        <f t="shared" si="137"/>
        <v>2</v>
      </c>
      <c r="M94" s="124">
        <f t="shared" si="137"/>
        <v>0</v>
      </c>
      <c r="N94" s="124">
        <f t="shared" si="137"/>
        <v>0</v>
      </c>
      <c r="O94" s="124">
        <f t="shared" si="137"/>
        <v>0</v>
      </c>
      <c r="P94" s="124">
        <f t="shared" si="137"/>
        <v>0</v>
      </c>
      <c r="Q94" s="124">
        <f t="shared" si="137"/>
        <v>0</v>
      </c>
      <c r="R94" s="124">
        <f t="shared" si="137"/>
        <v>0</v>
      </c>
      <c r="S94" s="124">
        <f t="shared" si="137"/>
        <v>0</v>
      </c>
      <c r="T94" s="124">
        <f t="shared" si="137"/>
        <v>0</v>
      </c>
      <c r="U94" s="124">
        <f t="shared" si="137"/>
        <v>0</v>
      </c>
      <c r="V94" s="125"/>
    </row>
    <row r="95" spans="1:22" ht="15.75">
      <c r="A95" s="123" t="str">
        <f>'Vnos rezultatov'!B18</f>
        <v>Borči &amp; Zdenka</v>
      </c>
      <c r="B95" s="123">
        <f>'Vnos rezultatov'!C18</f>
        <v>10.4</v>
      </c>
      <c r="C95" s="123">
        <f>'Vnos rezultatov'!E18</f>
        <v>18.7</v>
      </c>
      <c r="D95" s="116">
        <f>'Vnos rezultatov'!H18</f>
        <v>6</v>
      </c>
      <c r="E95" s="116">
        <f>'Vnos rezultatov'!I18</f>
        <v>6</v>
      </c>
      <c r="F95" s="116">
        <f>'Vnos rezultatov'!J18</f>
        <v>4</v>
      </c>
      <c r="G95" s="116">
        <f>'Vnos rezultatov'!K18</f>
        <v>4</v>
      </c>
      <c r="H95" s="116">
        <f>'Vnos rezultatov'!L18</f>
        <v>7</v>
      </c>
      <c r="I95" s="116">
        <f>'Vnos rezultatov'!M18</f>
        <v>6</v>
      </c>
      <c r="J95" s="116">
        <f>'Vnos rezultatov'!N18</f>
        <v>5</v>
      </c>
      <c r="K95" s="116">
        <f>'Vnos rezultatov'!O18</f>
        <v>4</v>
      </c>
      <c r="L95" s="116">
        <f>'Vnos rezultatov'!P18</f>
        <v>6</v>
      </c>
      <c r="M95" s="116" t="str">
        <f>'Vnos rezultatov'!Q18</f>
        <v>x</v>
      </c>
      <c r="N95" s="116" t="str">
        <f>'Vnos rezultatov'!R18</f>
        <v>x</v>
      </c>
      <c r="O95" s="116" t="str">
        <f>'Vnos rezultatov'!S18</f>
        <v>x</v>
      </c>
      <c r="P95" s="116" t="str">
        <f>'Vnos rezultatov'!T18</f>
        <v>x</v>
      </c>
      <c r="Q95" s="116" t="str">
        <f>'Vnos rezultatov'!U18</f>
        <v>x</v>
      </c>
      <c r="R95" s="116" t="str">
        <f>'Vnos rezultatov'!V18</f>
        <v>x</v>
      </c>
      <c r="S95" s="116" t="str">
        <f>'Vnos rezultatov'!W18</f>
        <v>x</v>
      </c>
      <c r="T95" s="116" t="str">
        <f>'Vnos rezultatov'!X18</f>
        <v>x</v>
      </c>
      <c r="U95" s="116" t="str">
        <f>'Vnos rezultatov'!Y18</f>
        <v>x</v>
      </c>
      <c r="V95" s="116">
        <f>SUM(D95:U95)</f>
        <v>48</v>
      </c>
    </row>
    <row r="96" spans="1:22" ht="15.75">
      <c r="A96" s="123"/>
      <c r="B96" s="123"/>
      <c r="C96" s="123" t="s">
        <v>11</v>
      </c>
      <c r="D96" s="116">
        <f>IF(D95&gt;(D$5+2),0,(D$5-D95+2))</f>
        <v>0</v>
      </c>
      <c r="E96" s="116">
        <f t="shared" ref="E96:U96" si="138">IF(E95&gt;(E$5+2),0,(E$5-E95+2))</f>
        <v>0</v>
      </c>
      <c r="F96" s="116">
        <f t="shared" si="138"/>
        <v>1</v>
      </c>
      <c r="G96" s="116">
        <f t="shared" si="138"/>
        <v>2</v>
      </c>
      <c r="H96" s="116">
        <f t="shared" si="138"/>
        <v>0</v>
      </c>
      <c r="I96" s="116">
        <f t="shared" si="138"/>
        <v>0</v>
      </c>
      <c r="J96" s="116">
        <f t="shared" si="138"/>
        <v>0</v>
      </c>
      <c r="K96" s="116">
        <f t="shared" si="138"/>
        <v>2</v>
      </c>
      <c r="L96" s="116">
        <f t="shared" si="138"/>
        <v>0</v>
      </c>
      <c r="M96" s="116">
        <f t="shared" si="138"/>
        <v>0</v>
      </c>
      <c r="N96" s="116">
        <f t="shared" si="138"/>
        <v>0</v>
      </c>
      <c r="O96" s="116">
        <f t="shared" si="138"/>
        <v>0</v>
      </c>
      <c r="P96" s="116">
        <f t="shared" si="138"/>
        <v>0</v>
      </c>
      <c r="Q96" s="116">
        <f t="shared" si="138"/>
        <v>0</v>
      </c>
      <c r="R96" s="116">
        <f t="shared" si="138"/>
        <v>0</v>
      </c>
      <c r="S96" s="116">
        <f t="shared" si="138"/>
        <v>0</v>
      </c>
      <c r="T96" s="116">
        <f t="shared" si="138"/>
        <v>0</v>
      </c>
      <c r="U96" s="116">
        <f t="shared" si="138"/>
        <v>0</v>
      </c>
      <c r="V96" s="116">
        <f>SUM(D96:U96)</f>
        <v>5</v>
      </c>
    </row>
    <row r="97" spans="1:22" ht="15.75">
      <c r="A97" s="123"/>
      <c r="B97" s="123"/>
      <c r="C97" s="123" t="s">
        <v>12</v>
      </c>
      <c r="D97" s="116">
        <f t="shared" ref="D97:E97" si="139">IF(D95="x",0,IF($C95&gt;18,IF($C95&gt;36,D101,D99),D98))</f>
        <v>1</v>
      </c>
      <c r="E97" s="116">
        <f t="shared" si="139"/>
        <v>0</v>
      </c>
      <c r="F97" s="116">
        <f>IF(F95="x",0,IF($C95&gt;18,IF($C95&gt;36,F101,F99),F98))</f>
        <v>2</v>
      </c>
      <c r="G97" s="116">
        <f t="shared" ref="G97:J97" si="140">IF(G95="x",0,IF($C95&gt;18,IF($C95&gt;36,G101,G99),G98))</f>
        <v>3</v>
      </c>
      <c r="H97" s="116">
        <f t="shared" si="140"/>
        <v>0</v>
      </c>
      <c r="I97" s="116">
        <f t="shared" si="140"/>
        <v>1</v>
      </c>
      <c r="J97" s="116">
        <f t="shared" si="140"/>
        <v>1</v>
      </c>
      <c r="K97" s="116">
        <f>IF(K95="x",0,IF($C95&gt;18,IF($C95&gt;36,K101,K99),K98))</f>
        <v>3</v>
      </c>
      <c r="L97" s="116">
        <f t="shared" ref="L97:M97" si="141">IF(L95="x",0,IF($C95&gt;18,IF($C95&gt;36,L101,L99),L98))</f>
        <v>0</v>
      </c>
      <c r="M97" s="116">
        <f t="shared" si="141"/>
        <v>0</v>
      </c>
      <c r="N97" s="116">
        <f>IF(N95="x",0,IF($C95&gt;18,IF($C95&gt;36,N101,N99),N98))</f>
        <v>0</v>
      </c>
      <c r="O97" s="116">
        <f t="shared" ref="O97:P97" si="142">IF(O95="x",0,IF($C95&gt;18,IF($C95&gt;36,O101,O99),O98))</f>
        <v>0</v>
      </c>
      <c r="P97" s="116">
        <f t="shared" si="142"/>
        <v>0</v>
      </c>
      <c r="Q97" s="116">
        <f>IF(Q95="x",0,IF($C95&gt;18,IF($C95&gt;36,Q101,Q99),Q98))</f>
        <v>0</v>
      </c>
      <c r="R97" s="116">
        <f t="shared" ref="R97:S97" si="143">IF(R95="x",0,IF($C95&gt;18,IF($C95&gt;36,R101,R99),R98))</f>
        <v>0</v>
      </c>
      <c r="S97" s="116">
        <f t="shared" si="143"/>
        <v>0</v>
      </c>
      <c r="T97" s="116">
        <f>IF(T95="x",0,IF($C95&gt;18,IF($C95&gt;36,T101,T99),T98))</f>
        <v>0</v>
      </c>
      <c r="U97" s="116">
        <f t="shared" ref="U97" si="144">IF(U95="x",0,IF($C95&gt;18,IF($C95&gt;36,U101,U99),U98))</f>
        <v>0</v>
      </c>
      <c r="V97" s="116">
        <f>SUM(D97:U97)</f>
        <v>11</v>
      </c>
    </row>
    <row r="98" spans="1:22" ht="5.0999999999999996" customHeight="1">
      <c r="A98" s="124"/>
      <c r="B98" s="125"/>
      <c r="C98" s="126" t="s">
        <v>13</v>
      </c>
      <c r="D98" s="125">
        <f t="shared" ref="D98:U98" si="145">IF(D$6&gt;$C95,D96,IF((D95-D$5)&lt;=2,(D96+1),IF((D95-D$5+1)=3,1,0)))</f>
        <v>1</v>
      </c>
      <c r="E98" s="125">
        <f t="shared" si="145"/>
        <v>0</v>
      </c>
      <c r="F98" s="125">
        <f t="shared" si="145"/>
        <v>2</v>
      </c>
      <c r="G98" s="125">
        <f t="shared" si="145"/>
        <v>3</v>
      </c>
      <c r="H98" s="125">
        <f t="shared" si="145"/>
        <v>0</v>
      </c>
      <c r="I98" s="125">
        <f t="shared" si="145"/>
        <v>1</v>
      </c>
      <c r="J98" s="125">
        <f t="shared" si="145"/>
        <v>1</v>
      </c>
      <c r="K98" s="125">
        <f t="shared" si="145"/>
        <v>3</v>
      </c>
      <c r="L98" s="125">
        <f t="shared" si="145"/>
        <v>0</v>
      </c>
      <c r="M98" s="125" t="e">
        <f t="shared" si="145"/>
        <v>#VALUE!</v>
      </c>
      <c r="N98" s="125" t="e">
        <f t="shared" si="145"/>
        <v>#VALUE!</v>
      </c>
      <c r="O98" s="125" t="e">
        <f t="shared" si="145"/>
        <v>#VALUE!</v>
      </c>
      <c r="P98" s="125" t="e">
        <f t="shared" si="145"/>
        <v>#VALUE!</v>
      </c>
      <c r="Q98" s="125" t="e">
        <f t="shared" si="145"/>
        <v>#VALUE!</v>
      </c>
      <c r="R98" s="125" t="e">
        <f t="shared" si="145"/>
        <v>#VALUE!</v>
      </c>
      <c r="S98" s="125" t="e">
        <f t="shared" si="145"/>
        <v>#VALUE!</v>
      </c>
      <c r="T98" s="125" t="e">
        <f t="shared" si="145"/>
        <v>#VALUE!</v>
      </c>
      <c r="U98" s="125" t="e">
        <f t="shared" si="145"/>
        <v>#VALUE!</v>
      </c>
      <c r="V98" s="124"/>
    </row>
    <row r="99" spans="1:22" ht="5.0999999999999996" customHeight="1">
      <c r="A99" s="124"/>
      <c r="B99" s="125"/>
      <c r="C99" s="126" t="s">
        <v>14</v>
      </c>
      <c r="D99" s="125">
        <f>IF(D$6&gt;($C95-18),D100,IF((D95-D$5+1)&lt;=3,(D100+1),IF((D95-D$5+1)=4,1,0)))</f>
        <v>1</v>
      </c>
      <c r="E99" s="125">
        <f t="shared" ref="E99:U99" si="146">IF(E$6&gt;($C95-18),E100,IF((E95-E$5+1)&lt;=3,(E100+1),IF((E95-E$5+1)=4,1,0)))</f>
        <v>0</v>
      </c>
      <c r="F99" s="125">
        <f t="shared" si="146"/>
        <v>2</v>
      </c>
      <c r="G99" s="125">
        <f t="shared" si="146"/>
        <v>3</v>
      </c>
      <c r="H99" s="125">
        <f t="shared" si="146"/>
        <v>0</v>
      </c>
      <c r="I99" s="125">
        <f t="shared" si="146"/>
        <v>1</v>
      </c>
      <c r="J99" s="125">
        <f t="shared" si="146"/>
        <v>1</v>
      </c>
      <c r="K99" s="125">
        <f t="shared" si="146"/>
        <v>3</v>
      </c>
      <c r="L99" s="125">
        <f t="shared" si="146"/>
        <v>0</v>
      </c>
      <c r="M99" s="125">
        <f t="shared" si="146"/>
        <v>0</v>
      </c>
      <c r="N99" s="125">
        <f t="shared" si="146"/>
        <v>0</v>
      </c>
      <c r="O99" s="125">
        <f t="shared" si="146"/>
        <v>0</v>
      </c>
      <c r="P99" s="125">
        <f t="shared" si="146"/>
        <v>0</v>
      </c>
      <c r="Q99" s="125">
        <f t="shared" si="146"/>
        <v>0</v>
      </c>
      <c r="R99" s="125">
        <f t="shared" si="146"/>
        <v>0</v>
      </c>
      <c r="S99" s="125">
        <f t="shared" si="146"/>
        <v>0</v>
      </c>
      <c r="T99" s="125">
        <f t="shared" si="146"/>
        <v>0</v>
      </c>
      <c r="U99" s="125">
        <f t="shared" si="146"/>
        <v>0</v>
      </c>
      <c r="V99" s="124"/>
    </row>
    <row r="100" spans="1:22" ht="5.0999999999999996" customHeight="1">
      <c r="A100" s="124"/>
      <c r="B100" s="125"/>
      <c r="C100" s="127" t="s">
        <v>17</v>
      </c>
      <c r="D100" s="124">
        <f>IF(D95&gt;(D$5+3),0,(D$5-D95+3))</f>
        <v>1</v>
      </c>
      <c r="E100" s="124">
        <f t="shared" ref="E100:U100" si="147">IF(E95&gt;(E$5+3),0,(E$5-E95+3))</f>
        <v>0</v>
      </c>
      <c r="F100" s="124">
        <f t="shared" si="147"/>
        <v>2</v>
      </c>
      <c r="G100" s="124">
        <f t="shared" si="147"/>
        <v>3</v>
      </c>
      <c r="H100" s="124">
        <f t="shared" si="147"/>
        <v>0</v>
      </c>
      <c r="I100" s="124">
        <f t="shared" si="147"/>
        <v>1</v>
      </c>
      <c r="J100" s="124">
        <f t="shared" si="147"/>
        <v>1</v>
      </c>
      <c r="K100" s="124">
        <f t="shared" si="147"/>
        <v>3</v>
      </c>
      <c r="L100" s="124">
        <f t="shared" si="147"/>
        <v>0</v>
      </c>
      <c r="M100" s="124">
        <f t="shared" si="147"/>
        <v>0</v>
      </c>
      <c r="N100" s="124">
        <f t="shared" si="147"/>
        <v>0</v>
      </c>
      <c r="O100" s="124">
        <f t="shared" si="147"/>
        <v>0</v>
      </c>
      <c r="P100" s="124">
        <f t="shared" si="147"/>
        <v>0</v>
      </c>
      <c r="Q100" s="124">
        <f t="shared" si="147"/>
        <v>0</v>
      </c>
      <c r="R100" s="124">
        <f t="shared" si="147"/>
        <v>0</v>
      </c>
      <c r="S100" s="124">
        <f t="shared" si="147"/>
        <v>0</v>
      </c>
      <c r="T100" s="124">
        <f t="shared" si="147"/>
        <v>0</v>
      </c>
      <c r="U100" s="124">
        <f t="shared" si="147"/>
        <v>0</v>
      </c>
      <c r="V100" s="124"/>
    </row>
    <row r="101" spans="1:22" ht="5.0999999999999996" customHeight="1">
      <c r="A101" s="124"/>
      <c r="B101" s="125"/>
      <c r="C101" s="126" t="s">
        <v>15</v>
      </c>
      <c r="D101" s="125">
        <f>IF(D$6&gt;($C95-36),D102,IF((D95-D$5+1)&lt;=4,(D102+1),IF((D95-D$5+1)=5,1,0)))</f>
        <v>2</v>
      </c>
      <c r="E101" s="125">
        <f t="shared" ref="E101:U101" si="148">IF(E$6&gt;($C95-36),E102,IF((E95-E$5+1)&lt;=4,(E102+1),IF((E95-E$5+1)=5,1,0)))</f>
        <v>1</v>
      </c>
      <c r="F101" s="125">
        <f t="shared" si="148"/>
        <v>3</v>
      </c>
      <c r="G101" s="125">
        <f t="shared" si="148"/>
        <v>4</v>
      </c>
      <c r="H101" s="125">
        <f t="shared" si="148"/>
        <v>1</v>
      </c>
      <c r="I101" s="125">
        <f t="shared" si="148"/>
        <v>2</v>
      </c>
      <c r="J101" s="125">
        <f t="shared" si="148"/>
        <v>2</v>
      </c>
      <c r="K101" s="125">
        <f t="shared" si="148"/>
        <v>4</v>
      </c>
      <c r="L101" s="125">
        <f t="shared" si="148"/>
        <v>1</v>
      </c>
      <c r="M101" s="125">
        <f t="shared" si="148"/>
        <v>0</v>
      </c>
      <c r="N101" s="125">
        <f t="shared" si="148"/>
        <v>0</v>
      </c>
      <c r="O101" s="125">
        <f t="shared" si="148"/>
        <v>0</v>
      </c>
      <c r="P101" s="125">
        <f t="shared" si="148"/>
        <v>0</v>
      </c>
      <c r="Q101" s="125">
        <f t="shared" si="148"/>
        <v>0</v>
      </c>
      <c r="R101" s="125">
        <f t="shared" si="148"/>
        <v>0</v>
      </c>
      <c r="S101" s="125">
        <f t="shared" si="148"/>
        <v>0</v>
      </c>
      <c r="T101" s="125">
        <f t="shared" si="148"/>
        <v>0</v>
      </c>
      <c r="U101" s="125">
        <f t="shared" si="148"/>
        <v>0</v>
      </c>
      <c r="V101" s="124"/>
    </row>
    <row r="102" spans="1:22" ht="5.0999999999999996" customHeight="1">
      <c r="A102" s="124"/>
      <c r="B102" s="125"/>
      <c r="C102" s="127" t="s">
        <v>16</v>
      </c>
      <c r="D102" s="124">
        <f>IF(D95&gt;(D$5+4),0,(D$5-D95+4))</f>
        <v>2</v>
      </c>
      <c r="E102" s="124">
        <f t="shared" ref="E102:U102" si="149">IF(E95&gt;(E$5+4),0,(E$5-E95+4))</f>
        <v>1</v>
      </c>
      <c r="F102" s="124">
        <f t="shared" si="149"/>
        <v>3</v>
      </c>
      <c r="G102" s="124">
        <f t="shared" si="149"/>
        <v>4</v>
      </c>
      <c r="H102" s="124">
        <f t="shared" si="149"/>
        <v>1</v>
      </c>
      <c r="I102" s="124">
        <f t="shared" si="149"/>
        <v>2</v>
      </c>
      <c r="J102" s="124">
        <f t="shared" si="149"/>
        <v>2</v>
      </c>
      <c r="K102" s="124">
        <f t="shared" si="149"/>
        <v>4</v>
      </c>
      <c r="L102" s="124">
        <f t="shared" si="149"/>
        <v>1</v>
      </c>
      <c r="M102" s="124">
        <f t="shared" si="149"/>
        <v>0</v>
      </c>
      <c r="N102" s="124">
        <f t="shared" si="149"/>
        <v>0</v>
      </c>
      <c r="O102" s="124">
        <f t="shared" si="149"/>
        <v>0</v>
      </c>
      <c r="P102" s="124">
        <f t="shared" si="149"/>
        <v>0</v>
      </c>
      <c r="Q102" s="124">
        <f t="shared" si="149"/>
        <v>0</v>
      </c>
      <c r="R102" s="124">
        <f t="shared" si="149"/>
        <v>0</v>
      </c>
      <c r="S102" s="124">
        <f t="shared" si="149"/>
        <v>0</v>
      </c>
      <c r="T102" s="124">
        <f t="shared" si="149"/>
        <v>0</v>
      </c>
      <c r="U102" s="124">
        <f t="shared" si="149"/>
        <v>0</v>
      </c>
      <c r="V102" s="125"/>
    </row>
    <row r="103" spans="1:22" ht="15.75">
      <c r="A103" s="123" t="str">
        <f>'Vnos rezultatov'!B19</f>
        <v>Cena &amp; Irena</v>
      </c>
      <c r="B103" s="123">
        <f>'Vnos rezultatov'!C19</f>
        <v>9.5</v>
      </c>
      <c r="C103" s="123">
        <f>'Vnos rezultatov'!E19</f>
        <v>19.899999999999999</v>
      </c>
      <c r="D103" s="116">
        <f>'Vnos rezultatov'!H19</f>
        <v>6</v>
      </c>
      <c r="E103" s="116">
        <f>'Vnos rezultatov'!I19</f>
        <v>4</v>
      </c>
      <c r="F103" s="116">
        <f>'Vnos rezultatov'!J19</f>
        <v>5</v>
      </c>
      <c r="G103" s="116">
        <f>'Vnos rezultatov'!K19</f>
        <v>5</v>
      </c>
      <c r="H103" s="116">
        <f>'Vnos rezultatov'!L19</f>
        <v>5</v>
      </c>
      <c r="I103" s="116">
        <f>'Vnos rezultatov'!M19</f>
        <v>5</v>
      </c>
      <c r="J103" s="116">
        <f>'Vnos rezultatov'!N19</f>
        <v>4</v>
      </c>
      <c r="K103" s="116">
        <f>'Vnos rezultatov'!O19</f>
        <v>6</v>
      </c>
      <c r="L103" s="116">
        <f>'Vnos rezultatov'!P19</f>
        <v>5</v>
      </c>
      <c r="M103" s="116" t="str">
        <f>'Vnos rezultatov'!Q19</f>
        <v>x</v>
      </c>
      <c r="N103" s="116" t="str">
        <f>'Vnos rezultatov'!R19</f>
        <v>x</v>
      </c>
      <c r="O103" s="116" t="str">
        <f>'Vnos rezultatov'!S19</f>
        <v>x</v>
      </c>
      <c r="P103" s="116" t="str">
        <f>'Vnos rezultatov'!T19</f>
        <v>x</v>
      </c>
      <c r="Q103" s="116" t="str">
        <f>'Vnos rezultatov'!U19</f>
        <v>x</v>
      </c>
      <c r="R103" s="116" t="str">
        <f>'Vnos rezultatov'!V19</f>
        <v>x</v>
      </c>
      <c r="S103" s="116" t="str">
        <f>'Vnos rezultatov'!W19</f>
        <v>x</v>
      </c>
      <c r="T103" s="116" t="str">
        <f>'Vnos rezultatov'!X19</f>
        <v>x</v>
      </c>
      <c r="U103" s="116" t="str">
        <f>'Vnos rezultatov'!Y19</f>
        <v>x</v>
      </c>
      <c r="V103" s="116">
        <f>SUM(D103:U103)</f>
        <v>45</v>
      </c>
    </row>
    <row r="104" spans="1:22" ht="15.75">
      <c r="A104" s="123"/>
      <c r="B104" s="123"/>
      <c r="C104" s="123" t="s">
        <v>11</v>
      </c>
      <c r="D104" s="116">
        <f>IF(D103&gt;(D$5+2),0,(D$5-D103+2))</f>
        <v>0</v>
      </c>
      <c r="E104" s="116">
        <f t="shared" ref="E104:U104" si="150">IF(E103&gt;(E$5+2),0,(E$5-E103+2))</f>
        <v>1</v>
      </c>
      <c r="F104" s="116">
        <f t="shared" si="150"/>
        <v>0</v>
      </c>
      <c r="G104" s="116">
        <f t="shared" si="150"/>
        <v>1</v>
      </c>
      <c r="H104" s="116">
        <f t="shared" si="150"/>
        <v>1</v>
      </c>
      <c r="I104" s="116">
        <f t="shared" si="150"/>
        <v>1</v>
      </c>
      <c r="J104" s="116">
        <f t="shared" si="150"/>
        <v>1</v>
      </c>
      <c r="K104" s="116">
        <f t="shared" si="150"/>
        <v>0</v>
      </c>
      <c r="L104" s="116">
        <f t="shared" si="150"/>
        <v>0</v>
      </c>
      <c r="M104" s="116">
        <f t="shared" si="150"/>
        <v>0</v>
      </c>
      <c r="N104" s="116">
        <f t="shared" si="150"/>
        <v>0</v>
      </c>
      <c r="O104" s="116">
        <f t="shared" si="150"/>
        <v>0</v>
      </c>
      <c r="P104" s="116">
        <f t="shared" si="150"/>
        <v>0</v>
      </c>
      <c r="Q104" s="116">
        <f t="shared" si="150"/>
        <v>0</v>
      </c>
      <c r="R104" s="116">
        <f t="shared" si="150"/>
        <v>0</v>
      </c>
      <c r="S104" s="116">
        <f t="shared" si="150"/>
        <v>0</v>
      </c>
      <c r="T104" s="116">
        <f t="shared" si="150"/>
        <v>0</v>
      </c>
      <c r="U104" s="116">
        <f t="shared" si="150"/>
        <v>0</v>
      </c>
      <c r="V104" s="116">
        <f>SUM(D104:U104)</f>
        <v>5</v>
      </c>
    </row>
    <row r="105" spans="1:22" ht="15.75">
      <c r="A105" s="123"/>
      <c r="B105" s="123"/>
      <c r="C105" s="123" t="s">
        <v>12</v>
      </c>
      <c r="D105" s="116">
        <f t="shared" ref="D105:E105" si="151">IF(D103="x",0,IF($C103&gt;18,IF($C103&gt;36,D109,D107),D106))</f>
        <v>1</v>
      </c>
      <c r="E105" s="116">
        <f t="shared" si="151"/>
        <v>2</v>
      </c>
      <c r="F105" s="116">
        <f>IF(F103="x",0,IF($C103&gt;18,IF($C103&gt;36,F109,F107),F106))</f>
        <v>1</v>
      </c>
      <c r="G105" s="116">
        <f t="shared" ref="G105:J105" si="152">IF(G103="x",0,IF($C103&gt;18,IF($C103&gt;36,G109,G107),G106))</f>
        <v>2</v>
      </c>
      <c r="H105" s="116">
        <f t="shared" si="152"/>
        <v>2</v>
      </c>
      <c r="I105" s="116">
        <f t="shared" si="152"/>
        <v>2</v>
      </c>
      <c r="J105" s="116">
        <f t="shared" si="152"/>
        <v>2</v>
      </c>
      <c r="K105" s="116">
        <f>IF(K103="x",0,IF($C103&gt;18,IF($C103&gt;36,K109,K107),K106))</f>
        <v>2</v>
      </c>
      <c r="L105" s="116">
        <f t="shared" ref="L105:M105" si="153">IF(L103="x",0,IF($C103&gt;18,IF($C103&gt;36,L109,L107),L106))</f>
        <v>1</v>
      </c>
      <c r="M105" s="116">
        <f t="shared" si="153"/>
        <v>0</v>
      </c>
      <c r="N105" s="116">
        <f>IF(N103="x",0,IF($C103&gt;18,IF($C103&gt;36,N109,N107),N106))</f>
        <v>0</v>
      </c>
      <c r="O105" s="116">
        <f t="shared" ref="O105:P105" si="154">IF(O103="x",0,IF($C103&gt;18,IF($C103&gt;36,O109,O107),O106))</f>
        <v>0</v>
      </c>
      <c r="P105" s="116">
        <f t="shared" si="154"/>
        <v>0</v>
      </c>
      <c r="Q105" s="116">
        <f>IF(Q103="x",0,IF($C103&gt;18,IF($C103&gt;36,Q109,Q107),Q106))</f>
        <v>0</v>
      </c>
      <c r="R105" s="116">
        <f t="shared" ref="R105:S105" si="155">IF(R103="x",0,IF($C103&gt;18,IF($C103&gt;36,R109,R107),R106))</f>
        <v>0</v>
      </c>
      <c r="S105" s="116">
        <f t="shared" si="155"/>
        <v>0</v>
      </c>
      <c r="T105" s="116">
        <f>IF(T103="x",0,IF($C103&gt;18,IF($C103&gt;36,T109,T107),T106))</f>
        <v>0</v>
      </c>
      <c r="U105" s="116">
        <f t="shared" ref="U105" si="156">IF(U103="x",0,IF($C103&gt;18,IF($C103&gt;36,U109,U107),U106))</f>
        <v>0</v>
      </c>
      <c r="V105" s="116">
        <f>SUM(D105:U105)</f>
        <v>15</v>
      </c>
    </row>
    <row r="106" spans="1:22" ht="5.0999999999999996" customHeight="1">
      <c r="A106" s="124"/>
      <c r="B106" s="125"/>
      <c r="C106" s="126" t="s">
        <v>13</v>
      </c>
      <c r="D106" s="125">
        <f t="shared" ref="D106:U106" si="157">IF(D$6&gt;$C103,D104,IF((D103-D$5)&lt;=2,(D104+1),IF((D103-D$5+1)=3,1,0)))</f>
        <v>1</v>
      </c>
      <c r="E106" s="125">
        <f t="shared" si="157"/>
        <v>2</v>
      </c>
      <c r="F106" s="125">
        <f t="shared" si="157"/>
        <v>1</v>
      </c>
      <c r="G106" s="125">
        <f t="shared" si="157"/>
        <v>2</v>
      </c>
      <c r="H106" s="125">
        <f t="shared" si="157"/>
        <v>2</v>
      </c>
      <c r="I106" s="125">
        <f t="shared" si="157"/>
        <v>2</v>
      </c>
      <c r="J106" s="125">
        <f t="shared" si="157"/>
        <v>2</v>
      </c>
      <c r="K106" s="125">
        <f t="shared" si="157"/>
        <v>1</v>
      </c>
      <c r="L106" s="125">
        <f t="shared" si="157"/>
        <v>1</v>
      </c>
      <c r="M106" s="125" t="e">
        <f t="shared" si="157"/>
        <v>#VALUE!</v>
      </c>
      <c r="N106" s="125" t="e">
        <f t="shared" si="157"/>
        <v>#VALUE!</v>
      </c>
      <c r="O106" s="125" t="e">
        <f t="shared" si="157"/>
        <v>#VALUE!</v>
      </c>
      <c r="P106" s="125" t="e">
        <f t="shared" si="157"/>
        <v>#VALUE!</v>
      </c>
      <c r="Q106" s="125" t="e">
        <f t="shared" si="157"/>
        <v>#VALUE!</v>
      </c>
      <c r="R106" s="125" t="e">
        <f t="shared" si="157"/>
        <v>#VALUE!</v>
      </c>
      <c r="S106" s="125" t="e">
        <f t="shared" si="157"/>
        <v>#VALUE!</v>
      </c>
      <c r="T106" s="125" t="e">
        <f t="shared" si="157"/>
        <v>#VALUE!</v>
      </c>
      <c r="U106" s="125" t="e">
        <f t="shared" si="157"/>
        <v>#VALUE!</v>
      </c>
      <c r="V106" s="124"/>
    </row>
    <row r="107" spans="1:22" ht="5.0999999999999996" customHeight="1">
      <c r="A107" s="124"/>
      <c r="B107" s="125"/>
      <c r="C107" s="126" t="s">
        <v>14</v>
      </c>
      <c r="D107" s="125">
        <f>IF(D$6&gt;($C103-18),D108,IF((D103-D$5+1)&lt;=3,(D108+1),IF((D103-D$5+1)=4,1,0)))</f>
        <v>1</v>
      </c>
      <c r="E107" s="125">
        <f t="shared" ref="E107:U107" si="158">IF(E$6&gt;($C103-18),E108,IF((E103-E$5+1)&lt;=3,(E108+1),IF((E103-E$5+1)=4,1,0)))</f>
        <v>2</v>
      </c>
      <c r="F107" s="125">
        <f t="shared" si="158"/>
        <v>1</v>
      </c>
      <c r="G107" s="125">
        <f t="shared" si="158"/>
        <v>2</v>
      </c>
      <c r="H107" s="125">
        <f t="shared" si="158"/>
        <v>2</v>
      </c>
      <c r="I107" s="125">
        <f t="shared" si="158"/>
        <v>2</v>
      </c>
      <c r="J107" s="125">
        <f t="shared" si="158"/>
        <v>2</v>
      </c>
      <c r="K107" s="125">
        <f t="shared" si="158"/>
        <v>2</v>
      </c>
      <c r="L107" s="125">
        <f t="shared" si="158"/>
        <v>1</v>
      </c>
      <c r="M107" s="125">
        <f t="shared" si="158"/>
        <v>0</v>
      </c>
      <c r="N107" s="125">
        <f t="shared" si="158"/>
        <v>0</v>
      </c>
      <c r="O107" s="125">
        <f t="shared" si="158"/>
        <v>0</v>
      </c>
      <c r="P107" s="125">
        <f t="shared" si="158"/>
        <v>0</v>
      </c>
      <c r="Q107" s="125">
        <f t="shared" si="158"/>
        <v>0</v>
      </c>
      <c r="R107" s="125">
        <f t="shared" si="158"/>
        <v>0</v>
      </c>
      <c r="S107" s="125">
        <f t="shared" si="158"/>
        <v>0</v>
      </c>
      <c r="T107" s="125">
        <f t="shared" si="158"/>
        <v>0</v>
      </c>
      <c r="U107" s="125">
        <f t="shared" si="158"/>
        <v>0</v>
      </c>
      <c r="V107" s="124"/>
    </row>
    <row r="108" spans="1:22" ht="5.0999999999999996" customHeight="1">
      <c r="A108" s="124"/>
      <c r="B108" s="125"/>
      <c r="C108" s="127" t="s">
        <v>17</v>
      </c>
      <c r="D108" s="124">
        <f>IF(D103&gt;(D$5+3),0,(D$5-D103+3))</f>
        <v>1</v>
      </c>
      <c r="E108" s="124">
        <f t="shared" ref="E108:U108" si="159">IF(E103&gt;(E$5+3),0,(E$5-E103+3))</f>
        <v>2</v>
      </c>
      <c r="F108" s="124">
        <f t="shared" si="159"/>
        <v>1</v>
      </c>
      <c r="G108" s="124">
        <f t="shared" si="159"/>
        <v>2</v>
      </c>
      <c r="H108" s="124">
        <f t="shared" si="159"/>
        <v>2</v>
      </c>
      <c r="I108" s="124">
        <f t="shared" si="159"/>
        <v>2</v>
      </c>
      <c r="J108" s="124">
        <f t="shared" si="159"/>
        <v>2</v>
      </c>
      <c r="K108" s="124">
        <f t="shared" si="159"/>
        <v>1</v>
      </c>
      <c r="L108" s="124">
        <f t="shared" si="159"/>
        <v>1</v>
      </c>
      <c r="M108" s="124">
        <f t="shared" si="159"/>
        <v>0</v>
      </c>
      <c r="N108" s="124">
        <f t="shared" si="159"/>
        <v>0</v>
      </c>
      <c r="O108" s="124">
        <f t="shared" si="159"/>
        <v>0</v>
      </c>
      <c r="P108" s="124">
        <f t="shared" si="159"/>
        <v>0</v>
      </c>
      <c r="Q108" s="124">
        <f t="shared" si="159"/>
        <v>0</v>
      </c>
      <c r="R108" s="124">
        <f t="shared" si="159"/>
        <v>0</v>
      </c>
      <c r="S108" s="124">
        <f t="shared" si="159"/>
        <v>0</v>
      </c>
      <c r="T108" s="124">
        <f t="shared" si="159"/>
        <v>0</v>
      </c>
      <c r="U108" s="124">
        <f t="shared" si="159"/>
        <v>0</v>
      </c>
      <c r="V108" s="124"/>
    </row>
    <row r="109" spans="1:22" ht="5.0999999999999996" customHeight="1">
      <c r="A109" s="124"/>
      <c r="B109" s="125"/>
      <c r="C109" s="126" t="s">
        <v>15</v>
      </c>
      <c r="D109" s="125">
        <f>IF(D$6&gt;($C103-36),D110,IF((D103-D$5+1)&lt;=4,(D110+1),IF((D103-D$5+1)=5,1,0)))</f>
        <v>2</v>
      </c>
      <c r="E109" s="125">
        <f t="shared" ref="E109:U109" si="160">IF(E$6&gt;($C103-36),E110,IF((E103-E$5+1)&lt;=4,(E110+1),IF((E103-E$5+1)=5,1,0)))</f>
        <v>3</v>
      </c>
      <c r="F109" s="125">
        <f t="shared" si="160"/>
        <v>2</v>
      </c>
      <c r="G109" s="125">
        <f t="shared" si="160"/>
        <v>3</v>
      </c>
      <c r="H109" s="125">
        <f t="shared" si="160"/>
        <v>3</v>
      </c>
      <c r="I109" s="125">
        <f t="shared" si="160"/>
        <v>3</v>
      </c>
      <c r="J109" s="125">
        <f t="shared" si="160"/>
        <v>3</v>
      </c>
      <c r="K109" s="125">
        <f t="shared" si="160"/>
        <v>2</v>
      </c>
      <c r="L109" s="125">
        <f t="shared" si="160"/>
        <v>2</v>
      </c>
      <c r="M109" s="125">
        <f t="shared" si="160"/>
        <v>0</v>
      </c>
      <c r="N109" s="125">
        <f t="shared" si="160"/>
        <v>0</v>
      </c>
      <c r="O109" s="125">
        <f t="shared" si="160"/>
        <v>0</v>
      </c>
      <c r="P109" s="125">
        <f t="shared" si="160"/>
        <v>0</v>
      </c>
      <c r="Q109" s="125">
        <f t="shared" si="160"/>
        <v>0</v>
      </c>
      <c r="R109" s="125">
        <f t="shared" si="160"/>
        <v>0</v>
      </c>
      <c r="S109" s="125">
        <f t="shared" si="160"/>
        <v>0</v>
      </c>
      <c r="T109" s="125">
        <f t="shared" si="160"/>
        <v>0</v>
      </c>
      <c r="U109" s="125">
        <f t="shared" si="160"/>
        <v>0</v>
      </c>
      <c r="V109" s="124"/>
    </row>
    <row r="110" spans="1:22" ht="5.0999999999999996" customHeight="1">
      <c r="A110" s="124"/>
      <c r="B110" s="125"/>
      <c r="C110" s="127" t="s">
        <v>16</v>
      </c>
      <c r="D110" s="124">
        <f>IF(D103&gt;(D$5+4),0,(D$5-D103+4))</f>
        <v>2</v>
      </c>
      <c r="E110" s="124">
        <f t="shared" ref="E110:U110" si="161">IF(E103&gt;(E$5+4),0,(E$5-E103+4))</f>
        <v>3</v>
      </c>
      <c r="F110" s="124">
        <f t="shared" si="161"/>
        <v>2</v>
      </c>
      <c r="G110" s="124">
        <f t="shared" si="161"/>
        <v>3</v>
      </c>
      <c r="H110" s="124">
        <f t="shared" si="161"/>
        <v>3</v>
      </c>
      <c r="I110" s="124">
        <f t="shared" si="161"/>
        <v>3</v>
      </c>
      <c r="J110" s="124">
        <f t="shared" si="161"/>
        <v>3</v>
      </c>
      <c r="K110" s="124">
        <f t="shared" si="161"/>
        <v>2</v>
      </c>
      <c r="L110" s="124">
        <f t="shared" si="161"/>
        <v>2</v>
      </c>
      <c r="M110" s="124">
        <f t="shared" si="161"/>
        <v>0</v>
      </c>
      <c r="N110" s="124">
        <f t="shared" si="161"/>
        <v>0</v>
      </c>
      <c r="O110" s="124">
        <f t="shared" si="161"/>
        <v>0</v>
      </c>
      <c r="P110" s="124">
        <f t="shared" si="161"/>
        <v>0</v>
      </c>
      <c r="Q110" s="124">
        <f t="shared" si="161"/>
        <v>0</v>
      </c>
      <c r="R110" s="124">
        <f t="shared" si="161"/>
        <v>0</v>
      </c>
      <c r="S110" s="124">
        <f t="shared" si="161"/>
        <v>0</v>
      </c>
      <c r="T110" s="124">
        <f t="shared" si="161"/>
        <v>0</v>
      </c>
      <c r="U110" s="124">
        <f t="shared" si="161"/>
        <v>0</v>
      </c>
      <c r="V110" s="125"/>
    </row>
    <row r="111" spans="1:22" ht="15.75">
      <c r="A111" s="123" t="str">
        <f>'Vnos rezultatov'!B20</f>
        <v>Milojka &amp; Bojan L.</v>
      </c>
      <c r="B111" s="123">
        <f>'Vnos rezultatov'!C20</f>
        <v>9.9</v>
      </c>
      <c r="C111" s="123">
        <f>'Vnos rezultatov'!E20</f>
        <v>21.1</v>
      </c>
      <c r="D111" s="116">
        <f>'Vnos rezultatov'!H20</f>
        <v>7</v>
      </c>
      <c r="E111" s="116">
        <f>'Vnos rezultatov'!I20</f>
        <v>3</v>
      </c>
      <c r="F111" s="116">
        <f>'Vnos rezultatov'!J20</f>
        <v>5</v>
      </c>
      <c r="G111" s="116">
        <f>'Vnos rezultatov'!K20</f>
        <v>5</v>
      </c>
      <c r="H111" s="116">
        <f>'Vnos rezultatov'!L20</f>
        <v>4</v>
      </c>
      <c r="I111" s="116">
        <f>'Vnos rezultatov'!M20</f>
        <v>5</v>
      </c>
      <c r="J111" s="116">
        <f>'Vnos rezultatov'!N20</f>
        <v>4</v>
      </c>
      <c r="K111" s="116">
        <f>'Vnos rezultatov'!O20</f>
        <v>5</v>
      </c>
      <c r="L111" s="116">
        <f>'Vnos rezultatov'!P20</f>
        <v>3</v>
      </c>
      <c r="M111" s="116" t="str">
        <f>'Vnos rezultatov'!Q20</f>
        <v>x</v>
      </c>
      <c r="N111" s="116" t="str">
        <f>'Vnos rezultatov'!R20</f>
        <v>x</v>
      </c>
      <c r="O111" s="116" t="str">
        <f>'Vnos rezultatov'!S20</f>
        <v>x</v>
      </c>
      <c r="P111" s="116" t="str">
        <f>'Vnos rezultatov'!T20</f>
        <v>x</v>
      </c>
      <c r="Q111" s="116" t="str">
        <f>'Vnos rezultatov'!U20</f>
        <v>x</v>
      </c>
      <c r="R111" s="116" t="str">
        <f>'Vnos rezultatov'!V20</f>
        <v>x</v>
      </c>
      <c r="S111" s="116" t="str">
        <f>'Vnos rezultatov'!W20</f>
        <v>x</v>
      </c>
      <c r="T111" s="116" t="str">
        <f>'Vnos rezultatov'!X20</f>
        <v>x</v>
      </c>
      <c r="U111" s="116" t="str">
        <f>'Vnos rezultatov'!Y20</f>
        <v>x</v>
      </c>
      <c r="V111" s="116">
        <f>SUM(D111:U111)</f>
        <v>41</v>
      </c>
    </row>
    <row r="112" spans="1:22" ht="15.75">
      <c r="A112" s="123"/>
      <c r="B112" s="123"/>
      <c r="C112" s="123" t="s">
        <v>11</v>
      </c>
      <c r="D112" s="116">
        <f>IF(D111&gt;(D$5+2),0,(D$5-D111+2))</f>
        <v>0</v>
      </c>
      <c r="E112" s="116">
        <f t="shared" ref="E112:U112" si="162">IF(E111&gt;(E$5+2),0,(E$5-E111+2))</f>
        <v>2</v>
      </c>
      <c r="F112" s="116">
        <f t="shared" si="162"/>
        <v>0</v>
      </c>
      <c r="G112" s="116">
        <f t="shared" si="162"/>
        <v>1</v>
      </c>
      <c r="H112" s="116">
        <f t="shared" si="162"/>
        <v>2</v>
      </c>
      <c r="I112" s="116">
        <f t="shared" si="162"/>
        <v>1</v>
      </c>
      <c r="J112" s="116">
        <f t="shared" si="162"/>
        <v>1</v>
      </c>
      <c r="K112" s="116">
        <f t="shared" si="162"/>
        <v>1</v>
      </c>
      <c r="L112" s="116">
        <f t="shared" si="162"/>
        <v>2</v>
      </c>
      <c r="M112" s="116">
        <f t="shared" si="162"/>
        <v>0</v>
      </c>
      <c r="N112" s="116">
        <f t="shared" si="162"/>
        <v>0</v>
      </c>
      <c r="O112" s="116">
        <f t="shared" si="162"/>
        <v>0</v>
      </c>
      <c r="P112" s="116">
        <f t="shared" si="162"/>
        <v>0</v>
      </c>
      <c r="Q112" s="116">
        <f t="shared" si="162"/>
        <v>0</v>
      </c>
      <c r="R112" s="116">
        <f t="shared" si="162"/>
        <v>0</v>
      </c>
      <c r="S112" s="116">
        <f t="shared" si="162"/>
        <v>0</v>
      </c>
      <c r="T112" s="116">
        <f t="shared" si="162"/>
        <v>0</v>
      </c>
      <c r="U112" s="116">
        <f t="shared" si="162"/>
        <v>0</v>
      </c>
      <c r="V112" s="116">
        <f>SUM(D112:U112)</f>
        <v>10</v>
      </c>
    </row>
    <row r="113" spans="1:22" ht="15.75">
      <c r="A113" s="123"/>
      <c r="B113" s="123"/>
      <c r="C113" s="123" t="s">
        <v>12</v>
      </c>
      <c r="D113" s="116">
        <f t="shared" ref="D113:E113" si="163">IF(D111="x",0,IF($C111&gt;18,IF($C111&gt;36,D117,D115),D114))</f>
        <v>0</v>
      </c>
      <c r="E113" s="116">
        <f t="shared" si="163"/>
        <v>3</v>
      </c>
      <c r="F113" s="116">
        <f>IF(F111="x",0,IF($C111&gt;18,IF($C111&gt;36,F117,F115),F114))</f>
        <v>1</v>
      </c>
      <c r="G113" s="116">
        <f t="shared" ref="G113:J113" si="164">IF(G111="x",0,IF($C111&gt;18,IF($C111&gt;36,G117,G115),G114))</f>
        <v>2</v>
      </c>
      <c r="H113" s="116">
        <f t="shared" si="164"/>
        <v>4</v>
      </c>
      <c r="I113" s="116">
        <f t="shared" si="164"/>
        <v>2</v>
      </c>
      <c r="J113" s="116">
        <f t="shared" si="164"/>
        <v>2</v>
      </c>
      <c r="K113" s="116">
        <f>IF(K111="x",0,IF($C111&gt;18,IF($C111&gt;36,K117,K115),K114))</f>
        <v>3</v>
      </c>
      <c r="L113" s="116">
        <f t="shared" ref="L113:M113" si="165">IF(L111="x",0,IF($C111&gt;18,IF($C111&gt;36,L117,L115),L114))</f>
        <v>3</v>
      </c>
      <c r="M113" s="116">
        <f t="shared" si="165"/>
        <v>0</v>
      </c>
      <c r="N113" s="116">
        <f>IF(N111="x",0,IF($C111&gt;18,IF($C111&gt;36,N117,N115),N114))</f>
        <v>0</v>
      </c>
      <c r="O113" s="116">
        <f t="shared" ref="O113:P113" si="166">IF(O111="x",0,IF($C111&gt;18,IF($C111&gt;36,O117,O115),O114))</f>
        <v>0</v>
      </c>
      <c r="P113" s="116">
        <f t="shared" si="166"/>
        <v>0</v>
      </c>
      <c r="Q113" s="116">
        <f>IF(Q111="x",0,IF($C111&gt;18,IF($C111&gt;36,Q117,Q115),Q114))</f>
        <v>0</v>
      </c>
      <c r="R113" s="116">
        <f t="shared" ref="R113:S113" si="167">IF(R111="x",0,IF($C111&gt;18,IF($C111&gt;36,R117,R115),R114))</f>
        <v>0</v>
      </c>
      <c r="S113" s="116">
        <f t="shared" si="167"/>
        <v>0</v>
      </c>
      <c r="T113" s="116">
        <f>IF(T111="x",0,IF($C111&gt;18,IF($C111&gt;36,T117,T115),T114))</f>
        <v>0</v>
      </c>
      <c r="U113" s="116">
        <f t="shared" ref="U113" si="168">IF(U111="x",0,IF($C111&gt;18,IF($C111&gt;36,U117,U115),U114))</f>
        <v>0</v>
      </c>
      <c r="V113" s="116">
        <f>SUM(D113:U113)</f>
        <v>20</v>
      </c>
    </row>
    <row r="114" spans="1:22" ht="5.0999999999999996" customHeight="1">
      <c r="A114" s="124"/>
      <c r="B114" s="125"/>
      <c r="C114" s="126" t="s">
        <v>13</v>
      </c>
      <c r="D114" s="125">
        <f t="shared" ref="D114:U114" si="169">IF(D$6&gt;$C111,D112,IF((D111-D$5)&lt;=2,(D112+1),IF((D111-D$5+1)=3,1,0)))</f>
        <v>0</v>
      </c>
      <c r="E114" s="125">
        <f t="shared" si="169"/>
        <v>3</v>
      </c>
      <c r="F114" s="125">
        <f t="shared" si="169"/>
        <v>1</v>
      </c>
      <c r="G114" s="125">
        <f t="shared" si="169"/>
        <v>2</v>
      </c>
      <c r="H114" s="125">
        <f t="shared" si="169"/>
        <v>3</v>
      </c>
      <c r="I114" s="125">
        <f t="shared" si="169"/>
        <v>2</v>
      </c>
      <c r="J114" s="125">
        <f t="shared" si="169"/>
        <v>2</v>
      </c>
      <c r="K114" s="125">
        <f t="shared" si="169"/>
        <v>2</v>
      </c>
      <c r="L114" s="125">
        <f t="shared" si="169"/>
        <v>3</v>
      </c>
      <c r="M114" s="125" t="e">
        <f t="shared" si="169"/>
        <v>#VALUE!</v>
      </c>
      <c r="N114" s="125" t="e">
        <f t="shared" si="169"/>
        <v>#VALUE!</v>
      </c>
      <c r="O114" s="125" t="e">
        <f t="shared" si="169"/>
        <v>#VALUE!</v>
      </c>
      <c r="P114" s="125" t="e">
        <f t="shared" si="169"/>
        <v>#VALUE!</v>
      </c>
      <c r="Q114" s="125" t="e">
        <f t="shared" si="169"/>
        <v>#VALUE!</v>
      </c>
      <c r="R114" s="125" t="e">
        <f t="shared" si="169"/>
        <v>#VALUE!</v>
      </c>
      <c r="S114" s="125" t="e">
        <f t="shared" si="169"/>
        <v>#VALUE!</v>
      </c>
      <c r="T114" s="125" t="e">
        <f t="shared" si="169"/>
        <v>#VALUE!</v>
      </c>
      <c r="U114" s="125" t="e">
        <f t="shared" si="169"/>
        <v>#VALUE!</v>
      </c>
      <c r="V114" s="124"/>
    </row>
    <row r="115" spans="1:22" ht="5.0999999999999996" customHeight="1">
      <c r="A115" s="124"/>
      <c r="B115" s="125"/>
      <c r="C115" s="126" t="s">
        <v>14</v>
      </c>
      <c r="D115" s="125">
        <f>IF(D$6&gt;($C111-18),D116,IF((D111-D$5+1)&lt;=3,(D116+1),IF((D111-D$5+1)=4,1,0)))</f>
        <v>0</v>
      </c>
      <c r="E115" s="125">
        <f t="shared" ref="E115:U115" si="170">IF(E$6&gt;($C111-18),E116,IF((E111-E$5+1)&lt;=3,(E116+1),IF((E111-E$5+1)=4,1,0)))</f>
        <v>3</v>
      </c>
      <c r="F115" s="125">
        <f t="shared" si="170"/>
        <v>1</v>
      </c>
      <c r="G115" s="125">
        <f t="shared" si="170"/>
        <v>2</v>
      </c>
      <c r="H115" s="125">
        <f t="shared" si="170"/>
        <v>4</v>
      </c>
      <c r="I115" s="125">
        <f t="shared" si="170"/>
        <v>2</v>
      </c>
      <c r="J115" s="125">
        <f t="shared" si="170"/>
        <v>2</v>
      </c>
      <c r="K115" s="125">
        <f t="shared" si="170"/>
        <v>3</v>
      </c>
      <c r="L115" s="125">
        <f t="shared" si="170"/>
        <v>3</v>
      </c>
      <c r="M115" s="125">
        <f t="shared" si="170"/>
        <v>0</v>
      </c>
      <c r="N115" s="125">
        <f t="shared" si="170"/>
        <v>0</v>
      </c>
      <c r="O115" s="125">
        <f t="shared" si="170"/>
        <v>0</v>
      </c>
      <c r="P115" s="125">
        <f t="shared" si="170"/>
        <v>0</v>
      </c>
      <c r="Q115" s="125">
        <f t="shared" si="170"/>
        <v>0</v>
      </c>
      <c r="R115" s="125">
        <f t="shared" si="170"/>
        <v>0</v>
      </c>
      <c r="S115" s="125">
        <f t="shared" si="170"/>
        <v>0</v>
      </c>
      <c r="T115" s="125" t="e">
        <f t="shared" si="170"/>
        <v>#VALUE!</v>
      </c>
      <c r="U115" s="125">
        <f t="shared" si="170"/>
        <v>0</v>
      </c>
      <c r="V115" s="124"/>
    </row>
    <row r="116" spans="1:22" ht="5.0999999999999996" customHeight="1">
      <c r="A116" s="124"/>
      <c r="B116" s="125"/>
      <c r="C116" s="127" t="s">
        <v>17</v>
      </c>
      <c r="D116" s="124">
        <f>IF(D111&gt;(D$5+3),0,(D$5-D111+3))</f>
        <v>0</v>
      </c>
      <c r="E116" s="124">
        <f t="shared" ref="E116:U116" si="171">IF(E111&gt;(E$5+3),0,(E$5-E111+3))</f>
        <v>3</v>
      </c>
      <c r="F116" s="124">
        <f t="shared" si="171"/>
        <v>1</v>
      </c>
      <c r="G116" s="124">
        <f t="shared" si="171"/>
        <v>2</v>
      </c>
      <c r="H116" s="124">
        <f t="shared" si="171"/>
        <v>3</v>
      </c>
      <c r="I116" s="124">
        <f t="shared" si="171"/>
        <v>2</v>
      </c>
      <c r="J116" s="124">
        <f t="shared" si="171"/>
        <v>2</v>
      </c>
      <c r="K116" s="124">
        <f t="shared" si="171"/>
        <v>2</v>
      </c>
      <c r="L116" s="124">
        <f t="shared" si="171"/>
        <v>3</v>
      </c>
      <c r="M116" s="124">
        <f t="shared" si="171"/>
        <v>0</v>
      </c>
      <c r="N116" s="124">
        <f t="shared" si="171"/>
        <v>0</v>
      </c>
      <c r="O116" s="124">
        <f t="shared" si="171"/>
        <v>0</v>
      </c>
      <c r="P116" s="124">
        <f t="shared" si="171"/>
        <v>0</v>
      </c>
      <c r="Q116" s="124">
        <f t="shared" si="171"/>
        <v>0</v>
      </c>
      <c r="R116" s="124">
        <f t="shared" si="171"/>
        <v>0</v>
      </c>
      <c r="S116" s="124">
        <f t="shared" si="171"/>
        <v>0</v>
      </c>
      <c r="T116" s="124">
        <f t="shared" si="171"/>
        <v>0</v>
      </c>
      <c r="U116" s="124">
        <f t="shared" si="171"/>
        <v>0</v>
      </c>
      <c r="V116" s="124"/>
    </row>
    <row r="117" spans="1:22" ht="5.0999999999999996" customHeight="1">
      <c r="A117" s="124"/>
      <c r="B117" s="125"/>
      <c r="C117" s="126" t="s">
        <v>15</v>
      </c>
      <c r="D117" s="125">
        <f>IF(D$6&gt;($C111-36),D118,IF((D111-D$5+1)&lt;=4,(D118+1),IF((D111-D$5+1)=5,1,0)))</f>
        <v>1</v>
      </c>
      <c r="E117" s="125">
        <f t="shared" ref="E117:U117" si="172">IF(E$6&gt;($C111-36),E118,IF((E111-E$5+1)&lt;=4,(E118+1),IF((E111-E$5+1)=5,1,0)))</f>
        <v>4</v>
      </c>
      <c r="F117" s="125">
        <f t="shared" si="172"/>
        <v>2</v>
      </c>
      <c r="G117" s="125">
        <f t="shared" si="172"/>
        <v>3</v>
      </c>
      <c r="H117" s="125">
        <f t="shared" si="172"/>
        <v>4</v>
      </c>
      <c r="I117" s="125">
        <f t="shared" si="172"/>
        <v>3</v>
      </c>
      <c r="J117" s="125">
        <f t="shared" si="172"/>
        <v>3</v>
      </c>
      <c r="K117" s="125">
        <f t="shared" si="172"/>
        <v>3</v>
      </c>
      <c r="L117" s="125">
        <f t="shared" si="172"/>
        <v>4</v>
      </c>
      <c r="M117" s="125">
        <f t="shared" si="172"/>
        <v>0</v>
      </c>
      <c r="N117" s="125">
        <f t="shared" si="172"/>
        <v>0</v>
      </c>
      <c r="O117" s="125">
        <f t="shared" si="172"/>
        <v>0</v>
      </c>
      <c r="P117" s="125">
        <f t="shared" si="172"/>
        <v>0</v>
      </c>
      <c r="Q117" s="125">
        <f t="shared" si="172"/>
        <v>0</v>
      </c>
      <c r="R117" s="125">
        <f t="shared" si="172"/>
        <v>0</v>
      </c>
      <c r="S117" s="125">
        <f t="shared" si="172"/>
        <v>0</v>
      </c>
      <c r="T117" s="125">
        <f t="shared" si="172"/>
        <v>0</v>
      </c>
      <c r="U117" s="125">
        <f t="shared" si="172"/>
        <v>0</v>
      </c>
      <c r="V117" s="124"/>
    </row>
    <row r="118" spans="1:22" ht="5.0999999999999996" customHeight="1">
      <c r="A118" s="124"/>
      <c r="B118" s="125"/>
      <c r="C118" s="127" t="s">
        <v>16</v>
      </c>
      <c r="D118" s="124">
        <f>IF(D111&gt;(D$5+4),0,(D$5-D111+4))</f>
        <v>1</v>
      </c>
      <c r="E118" s="124">
        <f t="shared" ref="E118:U118" si="173">IF(E111&gt;(E$5+4),0,(E$5-E111+4))</f>
        <v>4</v>
      </c>
      <c r="F118" s="124">
        <f t="shared" si="173"/>
        <v>2</v>
      </c>
      <c r="G118" s="124">
        <f t="shared" si="173"/>
        <v>3</v>
      </c>
      <c r="H118" s="124">
        <f t="shared" si="173"/>
        <v>4</v>
      </c>
      <c r="I118" s="124">
        <f t="shared" si="173"/>
        <v>3</v>
      </c>
      <c r="J118" s="124">
        <f t="shared" si="173"/>
        <v>3</v>
      </c>
      <c r="K118" s="124">
        <f t="shared" si="173"/>
        <v>3</v>
      </c>
      <c r="L118" s="124">
        <f t="shared" si="173"/>
        <v>4</v>
      </c>
      <c r="M118" s="124">
        <f t="shared" si="173"/>
        <v>0</v>
      </c>
      <c r="N118" s="124">
        <f t="shared" si="173"/>
        <v>0</v>
      </c>
      <c r="O118" s="124">
        <f t="shared" si="173"/>
        <v>0</v>
      </c>
      <c r="P118" s="124">
        <f t="shared" si="173"/>
        <v>0</v>
      </c>
      <c r="Q118" s="124">
        <f t="shared" si="173"/>
        <v>0</v>
      </c>
      <c r="R118" s="124">
        <f t="shared" si="173"/>
        <v>0</v>
      </c>
      <c r="S118" s="124">
        <f t="shared" si="173"/>
        <v>0</v>
      </c>
      <c r="T118" s="124">
        <f t="shared" si="173"/>
        <v>0</v>
      </c>
      <c r="U118" s="124">
        <f t="shared" si="173"/>
        <v>0</v>
      </c>
      <c r="V118" s="125"/>
    </row>
    <row r="119" spans="1:22" ht="15.75">
      <c r="A119" s="123" t="str">
        <f>'Vnos rezultatov'!B21</f>
        <v>Pero &amp; Breda Kržič</v>
      </c>
      <c r="B119" s="123">
        <f>'Vnos rezultatov'!C21</f>
        <v>16.7</v>
      </c>
      <c r="C119" s="123">
        <f>'Vnos rezultatov'!E21</f>
        <v>21.6</v>
      </c>
      <c r="D119" s="116">
        <f>'Vnos rezultatov'!H21</f>
        <v>5</v>
      </c>
      <c r="E119" s="116">
        <f>'Vnos rezultatov'!I21</f>
        <v>4</v>
      </c>
      <c r="F119" s="116">
        <f>'Vnos rezultatov'!J21</f>
        <v>7</v>
      </c>
      <c r="G119" s="116">
        <f>'Vnos rezultatov'!K21</f>
        <v>6</v>
      </c>
      <c r="H119" s="116">
        <f>'Vnos rezultatov'!L21</f>
        <v>7</v>
      </c>
      <c r="I119" s="116">
        <f>'Vnos rezultatov'!M21</f>
        <v>5</v>
      </c>
      <c r="J119" s="116">
        <f>'Vnos rezultatov'!N21</f>
        <v>4</v>
      </c>
      <c r="K119" s="116">
        <f>'Vnos rezultatov'!O21</f>
        <v>6</v>
      </c>
      <c r="L119" s="116">
        <f>'Vnos rezultatov'!P21</f>
        <v>4</v>
      </c>
      <c r="M119" s="116" t="str">
        <f>'Vnos rezultatov'!Q21</f>
        <v>x</v>
      </c>
      <c r="N119" s="116" t="str">
        <f>'Vnos rezultatov'!R21</f>
        <v>x</v>
      </c>
      <c r="O119" s="116" t="str">
        <f>'Vnos rezultatov'!S21</f>
        <v>x</v>
      </c>
      <c r="P119" s="116" t="str">
        <f>'Vnos rezultatov'!T21</f>
        <v>x</v>
      </c>
      <c r="Q119" s="116" t="str">
        <f>'Vnos rezultatov'!U21</f>
        <v>x</v>
      </c>
      <c r="R119" s="116" t="str">
        <f>'Vnos rezultatov'!V21</f>
        <v>x</v>
      </c>
      <c r="S119" s="116" t="str">
        <f>'Vnos rezultatov'!W21</f>
        <v>x</v>
      </c>
      <c r="T119" s="116" t="str">
        <f>'Vnos rezultatov'!X21</f>
        <v>x</v>
      </c>
      <c r="U119" s="116" t="str">
        <f>'Vnos rezultatov'!Y21</f>
        <v>x</v>
      </c>
      <c r="V119" s="116">
        <f>SUM(D119:U119)</f>
        <v>48</v>
      </c>
    </row>
    <row r="120" spans="1:22" ht="15.75">
      <c r="A120" s="123"/>
      <c r="B120" s="123"/>
      <c r="C120" s="123" t="s">
        <v>11</v>
      </c>
      <c r="D120" s="116">
        <f>IF(D119&gt;(D$5+2),0,(D$5-D119+2))</f>
        <v>1</v>
      </c>
      <c r="E120" s="116">
        <f t="shared" ref="E120:U120" si="174">IF(E119&gt;(E$5+2),0,(E$5-E119+2))</f>
        <v>1</v>
      </c>
      <c r="F120" s="116">
        <f t="shared" si="174"/>
        <v>0</v>
      </c>
      <c r="G120" s="116">
        <f t="shared" si="174"/>
        <v>0</v>
      </c>
      <c r="H120" s="116">
        <f t="shared" si="174"/>
        <v>0</v>
      </c>
      <c r="I120" s="116">
        <f t="shared" si="174"/>
        <v>1</v>
      </c>
      <c r="J120" s="116">
        <f t="shared" si="174"/>
        <v>1</v>
      </c>
      <c r="K120" s="116">
        <f t="shared" si="174"/>
        <v>0</v>
      </c>
      <c r="L120" s="116">
        <f t="shared" si="174"/>
        <v>1</v>
      </c>
      <c r="M120" s="116">
        <f t="shared" si="174"/>
        <v>0</v>
      </c>
      <c r="N120" s="116">
        <f t="shared" si="174"/>
        <v>0</v>
      </c>
      <c r="O120" s="116">
        <f t="shared" si="174"/>
        <v>0</v>
      </c>
      <c r="P120" s="116">
        <f t="shared" si="174"/>
        <v>0</v>
      </c>
      <c r="Q120" s="116">
        <f t="shared" si="174"/>
        <v>0</v>
      </c>
      <c r="R120" s="116">
        <f t="shared" si="174"/>
        <v>0</v>
      </c>
      <c r="S120" s="116">
        <f t="shared" si="174"/>
        <v>0</v>
      </c>
      <c r="T120" s="116">
        <f t="shared" si="174"/>
        <v>0</v>
      </c>
      <c r="U120" s="116">
        <f t="shared" si="174"/>
        <v>0</v>
      </c>
      <c r="V120" s="116">
        <f>SUM(D120:U120)</f>
        <v>5</v>
      </c>
    </row>
    <row r="121" spans="1:22" ht="15.75">
      <c r="A121" s="123"/>
      <c r="B121" s="123"/>
      <c r="C121" s="123" t="s">
        <v>12</v>
      </c>
      <c r="D121" s="116">
        <f t="shared" ref="D121:E121" si="175">IF(D119="x",0,IF($C119&gt;18,IF($C119&gt;36,D125,D123),D122))</f>
        <v>2</v>
      </c>
      <c r="E121" s="116">
        <f t="shared" si="175"/>
        <v>2</v>
      </c>
      <c r="F121" s="116">
        <f>IF(F119="x",0,IF($C119&gt;18,IF($C119&gt;36,F125,F123),F122))</f>
        <v>0</v>
      </c>
      <c r="G121" s="116">
        <f t="shared" ref="G121:J121" si="176">IF(G119="x",0,IF($C119&gt;18,IF($C119&gt;36,G125,G123),G122))</f>
        <v>1</v>
      </c>
      <c r="H121" s="116">
        <f t="shared" si="176"/>
        <v>1</v>
      </c>
      <c r="I121" s="116">
        <f t="shared" si="176"/>
        <v>2</v>
      </c>
      <c r="J121" s="116">
        <f t="shared" si="176"/>
        <v>2</v>
      </c>
      <c r="K121" s="116">
        <f>IF(K119="x",0,IF($C119&gt;18,IF($C119&gt;36,K125,K123),K122))</f>
        <v>2</v>
      </c>
      <c r="L121" s="116">
        <f t="shared" ref="L121:M121" si="177">IF(L119="x",0,IF($C119&gt;18,IF($C119&gt;36,L125,L123),L122))</f>
        <v>2</v>
      </c>
      <c r="M121" s="116">
        <f t="shared" si="177"/>
        <v>0</v>
      </c>
      <c r="N121" s="116">
        <f>IF(N119="x",0,IF($C119&gt;18,IF($C119&gt;36,N125,N123),N122))</f>
        <v>0</v>
      </c>
      <c r="O121" s="116">
        <f t="shared" ref="O121:P121" si="178">IF(O119="x",0,IF($C119&gt;18,IF($C119&gt;36,O125,O123),O122))</f>
        <v>0</v>
      </c>
      <c r="P121" s="116">
        <f t="shared" si="178"/>
        <v>0</v>
      </c>
      <c r="Q121" s="116">
        <f>IF(Q119="x",0,IF($C119&gt;18,IF($C119&gt;36,Q125,Q123),Q122))</f>
        <v>0</v>
      </c>
      <c r="R121" s="116">
        <f t="shared" ref="R121:S121" si="179">IF(R119="x",0,IF($C119&gt;18,IF($C119&gt;36,R125,R123),R122))</f>
        <v>0</v>
      </c>
      <c r="S121" s="116">
        <f t="shared" si="179"/>
        <v>0</v>
      </c>
      <c r="T121" s="116">
        <f>IF(T119="x",0,IF($C119&gt;18,IF($C119&gt;36,T125,T123),T122))</f>
        <v>0</v>
      </c>
      <c r="U121" s="116">
        <f t="shared" ref="U121" si="180">IF(U119="x",0,IF($C119&gt;18,IF($C119&gt;36,U125,U123),U122))</f>
        <v>0</v>
      </c>
      <c r="V121" s="116">
        <f>SUM(D121:U121)</f>
        <v>14</v>
      </c>
    </row>
    <row r="122" spans="1:22" ht="5.0999999999999996" customHeight="1">
      <c r="A122" s="124"/>
      <c r="B122" s="125"/>
      <c r="C122" s="126" t="s">
        <v>13</v>
      </c>
      <c r="D122" s="125">
        <f t="shared" ref="D122:U122" si="181">IF(D$6&gt;$C119,D120,IF((D119-D$5)&lt;=2,(D120+1),IF((D119-D$5+1)=3,1,0)))</f>
        <v>2</v>
      </c>
      <c r="E122" s="125">
        <f t="shared" si="181"/>
        <v>2</v>
      </c>
      <c r="F122" s="125">
        <f t="shared" si="181"/>
        <v>0</v>
      </c>
      <c r="G122" s="125">
        <f t="shared" si="181"/>
        <v>1</v>
      </c>
      <c r="H122" s="125">
        <f t="shared" si="181"/>
        <v>0</v>
      </c>
      <c r="I122" s="125">
        <f t="shared" si="181"/>
        <v>2</v>
      </c>
      <c r="J122" s="125">
        <f t="shared" si="181"/>
        <v>2</v>
      </c>
      <c r="K122" s="125">
        <f t="shared" si="181"/>
        <v>1</v>
      </c>
      <c r="L122" s="125">
        <f t="shared" si="181"/>
        <v>2</v>
      </c>
      <c r="M122" s="125" t="e">
        <f t="shared" si="181"/>
        <v>#VALUE!</v>
      </c>
      <c r="N122" s="125" t="e">
        <f t="shared" si="181"/>
        <v>#VALUE!</v>
      </c>
      <c r="O122" s="125" t="e">
        <f t="shared" si="181"/>
        <v>#VALUE!</v>
      </c>
      <c r="P122" s="125" t="e">
        <f t="shared" si="181"/>
        <v>#VALUE!</v>
      </c>
      <c r="Q122" s="125" t="e">
        <f t="shared" si="181"/>
        <v>#VALUE!</v>
      </c>
      <c r="R122" s="125" t="e">
        <f t="shared" si="181"/>
        <v>#VALUE!</v>
      </c>
      <c r="S122" s="125" t="e">
        <f t="shared" si="181"/>
        <v>#VALUE!</v>
      </c>
      <c r="T122" s="125" t="e">
        <f t="shared" si="181"/>
        <v>#VALUE!</v>
      </c>
      <c r="U122" s="125" t="e">
        <f t="shared" si="181"/>
        <v>#VALUE!</v>
      </c>
      <c r="V122" s="124"/>
    </row>
    <row r="123" spans="1:22" ht="5.0999999999999996" customHeight="1">
      <c r="A123" s="124"/>
      <c r="B123" s="125"/>
      <c r="C123" s="126" t="s">
        <v>14</v>
      </c>
      <c r="D123" s="125">
        <f>IF(D$6&gt;($C119-18),D124,IF((D119-D$5+1)&lt;=3,(D124+1),IF((D119-D$5+1)=4,1,0)))</f>
        <v>2</v>
      </c>
      <c r="E123" s="125">
        <f t="shared" ref="E123:U123" si="182">IF(E$6&gt;($C119-18),E124,IF((E119-E$5+1)&lt;=3,(E124+1),IF((E119-E$5+1)=4,1,0)))</f>
        <v>2</v>
      </c>
      <c r="F123" s="125">
        <f t="shared" si="182"/>
        <v>0</v>
      </c>
      <c r="G123" s="125">
        <f t="shared" si="182"/>
        <v>1</v>
      </c>
      <c r="H123" s="125">
        <f t="shared" si="182"/>
        <v>1</v>
      </c>
      <c r="I123" s="125">
        <f t="shared" si="182"/>
        <v>2</v>
      </c>
      <c r="J123" s="125">
        <f t="shared" si="182"/>
        <v>2</v>
      </c>
      <c r="K123" s="125">
        <f t="shared" si="182"/>
        <v>2</v>
      </c>
      <c r="L123" s="125">
        <f t="shared" si="182"/>
        <v>2</v>
      </c>
      <c r="M123" s="125">
        <f t="shared" si="182"/>
        <v>0</v>
      </c>
      <c r="N123" s="125">
        <f t="shared" si="182"/>
        <v>0</v>
      </c>
      <c r="O123" s="125">
        <f t="shared" si="182"/>
        <v>0</v>
      </c>
      <c r="P123" s="125">
        <f t="shared" si="182"/>
        <v>0</v>
      </c>
      <c r="Q123" s="125">
        <f t="shared" si="182"/>
        <v>0</v>
      </c>
      <c r="R123" s="125">
        <f t="shared" si="182"/>
        <v>0</v>
      </c>
      <c r="S123" s="125">
        <f t="shared" si="182"/>
        <v>0</v>
      </c>
      <c r="T123" s="125" t="e">
        <f t="shared" si="182"/>
        <v>#VALUE!</v>
      </c>
      <c r="U123" s="125">
        <f t="shared" si="182"/>
        <v>0</v>
      </c>
      <c r="V123" s="124"/>
    </row>
    <row r="124" spans="1:22" ht="5.0999999999999996" customHeight="1">
      <c r="A124" s="124"/>
      <c r="B124" s="125"/>
      <c r="C124" s="127" t="s">
        <v>17</v>
      </c>
      <c r="D124" s="124">
        <f>IF(D119&gt;(D$5+3),0,(D$5-D119+3))</f>
        <v>2</v>
      </c>
      <c r="E124" s="124">
        <f t="shared" ref="E124:U124" si="183">IF(E119&gt;(E$5+3),0,(E$5-E119+3))</f>
        <v>2</v>
      </c>
      <c r="F124" s="124">
        <f t="shared" si="183"/>
        <v>0</v>
      </c>
      <c r="G124" s="124">
        <f t="shared" si="183"/>
        <v>1</v>
      </c>
      <c r="H124" s="124">
        <f t="shared" si="183"/>
        <v>0</v>
      </c>
      <c r="I124" s="124">
        <f t="shared" si="183"/>
        <v>2</v>
      </c>
      <c r="J124" s="124">
        <f t="shared" si="183"/>
        <v>2</v>
      </c>
      <c r="K124" s="124">
        <f t="shared" si="183"/>
        <v>1</v>
      </c>
      <c r="L124" s="124">
        <f t="shared" si="183"/>
        <v>2</v>
      </c>
      <c r="M124" s="124">
        <f t="shared" si="183"/>
        <v>0</v>
      </c>
      <c r="N124" s="124">
        <f t="shared" si="183"/>
        <v>0</v>
      </c>
      <c r="O124" s="124">
        <f t="shared" si="183"/>
        <v>0</v>
      </c>
      <c r="P124" s="124">
        <f t="shared" si="183"/>
        <v>0</v>
      </c>
      <c r="Q124" s="124">
        <f t="shared" si="183"/>
        <v>0</v>
      </c>
      <c r="R124" s="124">
        <f t="shared" si="183"/>
        <v>0</v>
      </c>
      <c r="S124" s="124">
        <f t="shared" si="183"/>
        <v>0</v>
      </c>
      <c r="T124" s="124">
        <f t="shared" si="183"/>
        <v>0</v>
      </c>
      <c r="U124" s="124">
        <f t="shared" si="183"/>
        <v>0</v>
      </c>
      <c r="V124" s="124"/>
    </row>
    <row r="125" spans="1:22" ht="5.0999999999999996" customHeight="1">
      <c r="A125" s="124"/>
      <c r="B125" s="125"/>
      <c r="C125" s="126" t="s">
        <v>15</v>
      </c>
      <c r="D125" s="125">
        <f>IF(D$6&gt;($C119-36),D126,IF((D119-D$5+1)&lt;=4,(D126+1),IF((D119-D$5+1)=5,1,0)))</f>
        <v>3</v>
      </c>
      <c r="E125" s="125">
        <f t="shared" ref="E125:U125" si="184">IF(E$6&gt;($C119-36),E126,IF((E119-E$5+1)&lt;=4,(E126+1),IF((E119-E$5+1)=5,1,0)))</f>
        <v>3</v>
      </c>
      <c r="F125" s="125">
        <f t="shared" si="184"/>
        <v>0</v>
      </c>
      <c r="G125" s="125">
        <f t="shared" si="184"/>
        <v>2</v>
      </c>
      <c r="H125" s="125">
        <f t="shared" si="184"/>
        <v>1</v>
      </c>
      <c r="I125" s="125">
        <f t="shared" si="184"/>
        <v>3</v>
      </c>
      <c r="J125" s="125">
        <f t="shared" si="184"/>
        <v>3</v>
      </c>
      <c r="K125" s="125">
        <f t="shared" si="184"/>
        <v>2</v>
      </c>
      <c r="L125" s="125">
        <f t="shared" si="184"/>
        <v>3</v>
      </c>
      <c r="M125" s="125">
        <f t="shared" si="184"/>
        <v>0</v>
      </c>
      <c r="N125" s="125">
        <f t="shared" si="184"/>
        <v>0</v>
      </c>
      <c r="O125" s="125">
        <f t="shared" si="184"/>
        <v>0</v>
      </c>
      <c r="P125" s="125">
        <f t="shared" si="184"/>
        <v>0</v>
      </c>
      <c r="Q125" s="125">
        <f t="shared" si="184"/>
        <v>0</v>
      </c>
      <c r="R125" s="125">
        <f t="shared" si="184"/>
        <v>0</v>
      </c>
      <c r="S125" s="125">
        <f t="shared" si="184"/>
        <v>0</v>
      </c>
      <c r="T125" s="125">
        <f t="shared" si="184"/>
        <v>0</v>
      </c>
      <c r="U125" s="125">
        <f t="shared" si="184"/>
        <v>0</v>
      </c>
      <c r="V125" s="124"/>
    </row>
    <row r="126" spans="1:22" ht="5.0999999999999996" customHeight="1">
      <c r="A126" s="124"/>
      <c r="B126" s="125"/>
      <c r="C126" s="127" t="s">
        <v>16</v>
      </c>
      <c r="D126" s="124">
        <f>IF(D119&gt;(D$5+4),0,(D$5-D119+4))</f>
        <v>3</v>
      </c>
      <c r="E126" s="124">
        <f t="shared" ref="E126:U126" si="185">IF(E119&gt;(E$5+4),0,(E$5-E119+4))</f>
        <v>3</v>
      </c>
      <c r="F126" s="124">
        <f t="shared" si="185"/>
        <v>0</v>
      </c>
      <c r="G126" s="124">
        <f t="shared" si="185"/>
        <v>2</v>
      </c>
      <c r="H126" s="124">
        <f t="shared" si="185"/>
        <v>1</v>
      </c>
      <c r="I126" s="124">
        <f t="shared" si="185"/>
        <v>3</v>
      </c>
      <c r="J126" s="124">
        <f t="shared" si="185"/>
        <v>3</v>
      </c>
      <c r="K126" s="124">
        <f t="shared" si="185"/>
        <v>2</v>
      </c>
      <c r="L126" s="124">
        <f t="shared" si="185"/>
        <v>3</v>
      </c>
      <c r="M126" s="124">
        <f t="shared" si="185"/>
        <v>0</v>
      </c>
      <c r="N126" s="124">
        <f t="shared" si="185"/>
        <v>0</v>
      </c>
      <c r="O126" s="124">
        <f t="shared" si="185"/>
        <v>0</v>
      </c>
      <c r="P126" s="124">
        <f t="shared" si="185"/>
        <v>0</v>
      </c>
      <c r="Q126" s="124">
        <f t="shared" si="185"/>
        <v>0</v>
      </c>
      <c r="R126" s="124">
        <f t="shared" si="185"/>
        <v>0</v>
      </c>
      <c r="S126" s="124">
        <f t="shared" si="185"/>
        <v>0</v>
      </c>
      <c r="T126" s="124">
        <f t="shared" si="185"/>
        <v>0</v>
      </c>
      <c r="U126" s="124">
        <f t="shared" si="185"/>
        <v>0</v>
      </c>
      <c r="V126" s="125"/>
    </row>
    <row r="127" spans="1:22" ht="15.75">
      <c r="A127" s="123">
        <f>'Vnos rezultatov'!B22</f>
        <v>0</v>
      </c>
      <c r="B127" s="123">
        <f>'Vnos rezultatov'!C22</f>
        <v>-1.3</v>
      </c>
      <c r="C127" s="123">
        <f>'Vnos rezultatov'!E22</f>
        <v>0</v>
      </c>
      <c r="D127" s="116" t="str">
        <f>'Vnos rezultatov'!H22</f>
        <v>x</v>
      </c>
      <c r="E127" s="116" t="str">
        <f>'Vnos rezultatov'!I22</f>
        <v>x</v>
      </c>
      <c r="F127" s="116" t="str">
        <f>'Vnos rezultatov'!J22</f>
        <v>x</v>
      </c>
      <c r="G127" s="116" t="str">
        <f>'Vnos rezultatov'!K22</f>
        <v>x</v>
      </c>
      <c r="H127" s="116" t="str">
        <f>'Vnos rezultatov'!L22</f>
        <v>x</v>
      </c>
      <c r="I127" s="116" t="str">
        <f>'Vnos rezultatov'!M22</f>
        <v>x</v>
      </c>
      <c r="J127" s="116" t="str">
        <f>'Vnos rezultatov'!N22</f>
        <v>x</v>
      </c>
      <c r="K127" s="116" t="str">
        <f>'Vnos rezultatov'!O22</f>
        <v>x</v>
      </c>
      <c r="L127" s="116" t="str">
        <f>'Vnos rezultatov'!P22</f>
        <v>x</v>
      </c>
      <c r="M127" s="116" t="str">
        <f>'Vnos rezultatov'!Q22</f>
        <v>x</v>
      </c>
      <c r="N127" s="116" t="str">
        <f>'Vnos rezultatov'!R22</f>
        <v>x</v>
      </c>
      <c r="O127" s="116" t="str">
        <f>'Vnos rezultatov'!S22</f>
        <v>x</v>
      </c>
      <c r="P127" s="116" t="str">
        <f>'Vnos rezultatov'!T22</f>
        <v>x</v>
      </c>
      <c r="Q127" s="116" t="str">
        <f>'Vnos rezultatov'!U22</f>
        <v>x</v>
      </c>
      <c r="R127" s="116" t="str">
        <f>'Vnos rezultatov'!V22</f>
        <v>x</v>
      </c>
      <c r="S127" s="116" t="str">
        <f>'Vnos rezultatov'!W22</f>
        <v>x</v>
      </c>
      <c r="T127" s="116" t="str">
        <f>'Vnos rezultatov'!X22</f>
        <v>x</v>
      </c>
      <c r="U127" s="116" t="str">
        <f>'Vnos rezultatov'!Y22</f>
        <v>x</v>
      </c>
      <c r="V127" s="116">
        <f>SUM(D127:U127)</f>
        <v>0</v>
      </c>
    </row>
    <row r="128" spans="1:22" ht="15.75">
      <c r="A128" s="123"/>
      <c r="B128" s="123"/>
      <c r="C128" s="123" t="s">
        <v>11</v>
      </c>
      <c r="D128" s="116">
        <f>IF(D127&gt;(D$5+2),0,(D$5-D127+2))</f>
        <v>0</v>
      </c>
      <c r="E128" s="116">
        <f t="shared" ref="E128:U128" si="186">IF(E127&gt;(E$5+2),0,(E$5-E127+2))</f>
        <v>0</v>
      </c>
      <c r="F128" s="116">
        <f t="shared" si="186"/>
        <v>0</v>
      </c>
      <c r="G128" s="116">
        <f t="shared" si="186"/>
        <v>0</v>
      </c>
      <c r="H128" s="116">
        <f t="shared" si="186"/>
        <v>0</v>
      </c>
      <c r="I128" s="116">
        <f t="shared" si="186"/>
        <v>0</v>
      </c>
      <c r="J128" s="116">
        <f t="shared" si="186"/>
        <v>0</v>
      </c>
      <c r="K128" s="116">
        <f t="shared" si="186"/>
        <v>0</v>
      </c>
      <c r="L128" s="116">
        <f t="shared" si="186"/>
        <v>0</v>
      </c>
      <c r="M128" s="116">
        <f t="shared" si="186"/>
        <v>0</v>
      </c>
      <c r="N128" s="116">
        <f t="shared" si="186"/>
        <v>0</v>
      </c>
      <c r="O128" s="116">
        <f t="shared" si="186"/>
        <v>0</v>
      </c>
      <c r="P128" s="116">
        <f t="shared" si="186"/>
        <v>0</v>
      </c>
      <c r="Q128" s="116">
        <f t="shared" si="186"/>
        <v>0</v>
      </c>
      <c r="R128" s="116">
        <f t="shared" si="186"/>
        <v>0</v>
      </c>
      <c r="S128" s="116">
        <f t="shared" si="186"/>
        <v>0</v>
      </c>
      <c r="T128" s="116">
        <f t="shared" si="186"/>
        <v>0</v>
      </c>
      <c r="U128" s="116">
        <f t="shared" si="186"/>
        <v>0</v>
      </c>
      <c r="V128" s="116">
        <f>SUM(D128:U128)</f>
        <v>0</v>
      </c>
    </row>
    <row r="129" spans="1:22" ht="15.75">
      <c r="A129" s="123"/>
      <c r="B129" s="123"/>
      <c r="C129" s="123" t="s">
        <v>12</v>
      </c>
      <c r="D129" s="116">
        <f t="shared" ref="D129:E129" si="187">IF(D127="x",0,IF($C127&gt;18,IF($C127&gt;36,D133,D131),D130))</f>
        <v>0</v>
      </c>
      <c r="E129" s="116">
        <f t="shared" si="187"/>
        <v>0</v>
      </c>
      <c r="F129" s="116">
        <f>IF(F127="x",0,IF($C127&gt;18,IF($C127&gt;36,F133,F131),F130))</f>
        <v>0</v>
      </c>
      <c r="G129" s="116">
        <f t="shared" ref="G129:J129" si="188">IF(G127="x",0,IF($C127&gt;18,IF($C127&gt;36,G133,G131),G130))</f>
        <v>0</v>
      </c>
      <c r="H129" s="116">
        <f t="shared" si="188"/>
        <v>0</v>
      </c>
      <c r="I129" s="116">
        <f t="shared" si="188"/>
        <v>0</v>
      </c>
      <c r="J129" s="116">
        <f t="shared" si="188"/>
        <v>0</v>
      </c>
      <c r="K129" s="116">
        <f>IF(K127="x",0,IF($C127&gt;18,IF($C127&gt;36,K133,K131),K130))</f>
        <v>0</v>
      </c>
      <c r="L129" s="116">
        <f t="shared" ref="L129:M129" si="189">IF(L127="x",0,IF($C127&gt;18,IF($C127&gt;36,L133,L131),L130))</f>
        <v>0</v>
      </c>
      <c r="M129" s="116">
        <f t="shared" si="189"/>
        <v>0</v>
      </c>
      <c r="N129" s="116">
        <f>IF(N127="x",0,IF($C127&gt;18,IF($C127&gt;36,N133,N131),N130))</f>
        <v>0</v>
      </c>
      <c r="O129" s="116">
        <f t="shared" ref="O129:P129" si="190">IF(O127="x",0,IF($C127&gt;18,IF($C127&gt;36,O133,O131),O130))</f>
        <v>0</v>
      </c>
      <c r="P129" s="116">
        <f t="shared" si="190"/>
        <v>0</v>
      </c>
      <c r="Q129" s="116">
        <f>IF(Q127="x",0,IF($C127&gt;18,IF($C127&gt;36,Q133,Q131),Q130))</f>
        <v>0</v>
      </c>
      <c r="R129" s="116">
        <f t="shared" ref="R129:S129" si="191">IF(R127="x",0,IF($C127&gt;18,IF($C127&gt;36,R133,R131),R130))</f>
        <v>0</v>
      </c>
      <c r="S129" s="116">
        <f t="shared" si="191"/>
        <v>0</v>
      </c>
      <c r="T129" s="116">
        <f>IF(T127="x",0,IF($C127&gt;18,IF($C127&gt;36,T133,T131),T130))</f>
        <v>0</v>
      </c>
      <c r="U129" s="116">
        <f t="shared" ref="U129" si="192">IF(U127="x",0,IF($C127&gt;18,IF($C127&gt;36,U133,U131),U130))</f>
        <v>0</v>
      </c>
      <c r="V129" s="116">
        <f>SUM(D129:U129)</f>
        <v>0</v>
      </c>
    </row>
    <row r="130" spans="1:22" ht="5.0999999999999996" customHeight="1">
      <c r="A130" s="124"/>
      <c r="B130" s="125"/>
      <c r="C130" s="126" t="s">
        <v>13</v>
      </c>
      <c r="D130" s="125">
        <f t="shared" ref="D130:U130" si="193">IF(D$6&gt;$C127,D128,IF((D127-D$5)&lt;=2,(D128+1),IF((D127-D$5+1)=3,1,0)))</f>
        <v>0</v>
      </c>
      <c r="E130" s="125">
        <f t="shared" si="193"/>
        <v>0</v>
      </c>
      <c r="F130" s="125">
        <f t="shared" si="193"/>
        <v>0</v>
      </c>
      <c r="G130" s="125">
        <f t="shared" si="193"/>
        <v>0</v>
      </c>
      <c r="H130" s="125">
        <f t="shared" si="193"/>
        <v>0</v>
      </c>
      <c r="I130" s="125">
        <f t="shared" si="193"/>
        <v>0</v>
      </c>
      <c r="J130" s="125">
        <f t="shared" si="193"/>
        <v>0</v>
      </c>
      <c r="K130" s="125">
        <f t="shared" si="193"/>
        <v>0</v>
      </c>
      <c r="L130" s="125">
        <f t="shared" si="193"/>
        <v>0</v>
      </c>
      <c r="M130" s="125">
        <f t="shared" si="193"/>
        <v>0</v>
      </c>
      <c r="N130" s="125">
        <f t="shared" si="193"/>
        <v>0</v>
      </c>
      <c r="O130" s="125">
        <f t="shared" si="193"/>
        <v>0</v>
      </c>
      <c r="P130" s="125">
        <f t="shared" si="193"/>
        <v>0</v>
      </c>
      <c r="Q130" s="125">
        <f t="shared" si="193"/>
        <v>0</v>
      </c>
      <c r="R130" s="125">
        <f t="shared" si="193"/>
        <v>0</v>
      </c>
      <c r="S130" s="125">
        <f t="shared" si="193"/>
        <v>0</v>
      </c>
      <c r="T130" s="125">
        <f t="shared" si="193"/>
        <v>0</v>
      </c>
      <c r="U130" s="125">
        <f t="shared" si="193"/>
        <v>0</v>
      </c>
      <c r="V130" s="124"/>
    </row>
    <row r="131" spans="1:22" ht="5.0999999999999996" customHeight="1">
      <c r="A131" s="124"/>
      <c r="B131" s="125"/>
      <c r="C131" s="126" t="s">
        <v>14</v>
      </c>
      <c r="D131" s="125">
        <f>IF(D$6&gt;($C127-18),D132,IF((D127-D$5+1)&lt;=3,(D132+1),IF((D127-D$5+1)=4,1,0)))</f>
        <v>0</v>
      </c>
      <c r="E131" s="125">
        <f t="shared" ref="E131:U131" si="194">IF(E$6&gt;($C127-18),E132,IF((E127-E$5+1)&lt;=3,(E132+1),IF((E127-E$5+1)=4,1,0)))</f>
        <v>0</v>
      </c>
      <c r="F131" s="125">
        <f t="shared" si="194"/>
        <v>0</v>
      </c>
      <c r="G131" s="125">
        <f t="shared" si="194"/>
        <v>0</v>
      </c>
      <c r="H131" s="125">
        <f t="shared" si="194"/>
        <v>0</v>
      </c>
      <c r="I131" s="125">
        <f t="shared" si="194"/>
        <v>0</v>
      </c>
      <c r="J131" s="125">
        <f t="shared" si="194"/>
        <v>0</v>
      </c>
      <c r="K131" s="125">
        <f t="shared" si="194"/>
        <v>0</v>
      </c>
      <c r="L131" s="125">
        <f t="shared" si="194"/>
        <v>0</v>
      </c>
      <c r="M131" s="125">
        <f t="shared" si="194"/>
        <v>0</v>
      </c>
      <c r="N131" s="125">
        <f t="shared" si="194"/>
        <v>0</v>
      </c>
      <c r="O131" s="125">
        <f t="shared" si="194"/>
        <v>0</v>
      </c>
      <c r="P131" s="125">
        <f t="shared" si="194"/>
        <v>0</v>
      </c>
      <c r="Q131" s="125">
        <f t="shared" si="194"/>
        <v>0</v>
      </c>
      <c r="R131" s="125">
        <f t="shared" si="194"/>
        <v>0</v>
      </c>
      <c r="S131" s="125">
        <f t="shared" si="194"/>
        <v>0</v>
      </c>
      <c r="T131" s="125">
        <f t="shared" si="194"/>
        <v>0</v>
      </c>
      <c r="U131" s="125">
        <f t="shared" si="194"/>
        <v>0</v>
      </c>
      <c r="V131" s="124"/>
    </row>
    <row r="132" spans="1:22" ht="5.0999999999999996" customHeight="1">
      <c r="A132" s="124"/>
      <c r="B132" s="125"/>
      <c r="C132" s="127" t="s">
        <v>17</v>
      </c>
      <c r="D132" s="124">
        <f>IF(D127&gt;(D$5+3),0,(D$5-D127+3))</f>
        <v>0</v>
      </c>
      <c r="E132" s="124">
        <f t="shared" ref="E132:U132" si="195">IF(E127&gt;(E$5+3),0,(E$5-E127+3))</f>
        <v>0</v>
      </c>
      <c r="F132" s="124">
        <f t="shared" si="195"/>
        <v>0</v>
      </c>
      <c r="G132" s="124">
        <f t="shared" si="195"/>
        <v>0</v>
      </c>
      <c r="H132" s="124">
        <f t="shared" si="195"/>
        <v>0</v>
      </c>
      <c r="I132" s="124">
        <f t="shared" si="195"/>
        <v>0</v>
      </c>
      <c r="J132" s="124">
        <f t="shared" si="195"/>
        <v>0</v>
      </c>
      <c r="K132" s="124">
        <f t="shared" si="195"/>
        <v>0</v>
      </c>
      <c r="L132" s="124">
        <f t="shared" si="195"/>
        <v>0</v>
      </c>
      <c r="M132" s="124">
        <f t="shared" si="195"/>
        <v>0</v>
      </c>
      <c r="N132" s="124">
        <f t="shared" si="195"/>
        <v>0</v>
      </c>
      <c r="O132" s="124">
        <f t="shared" si="195"/>
        <v>0</v>
      </c>
      <c r="P132" s="124">
        <f t="shared" si="195"/>
        <v>0</v>
      </c>
      <c r="Q132" s="124">
        <f t="shared" si="195"/>
        <v>0</v>
      </c>
      <c r="R132" s="124">
        <f t="shared" si="195"/>
        <v>0</v>
      </c>
      <c r="S132" s="124">
        <f t="shared" si="195"/>
        <v>0</v>
      </c>
      <c r="T132" s="124">
        <f t="shared" si="195"/>
        <v>0</v>
      </c>
      <c r="U132" s="124">
        <f t="shared" si="195"/>
        <v>0</v>
      </c>
      <c r="V132" s="124"/>
    </row>
    <row r="133" spans="1:22" ht="5.0999999999999996" customHeight="1">
      <c r="A133" s="124"/>
      <c r="B133" s="125"/>
      <c r="C133" s="126" t="s">
        <v>15</v>
      </c>
      <c r="D133" s="125">
        <f>IF(D$6&gt;($C127-36),D134,IF((D127-D$5+1)&lt;=4,(D134+1),IF((D127-D$5+1)=5,1,0)))</f>
        <v>0</v>
      </c>
      <c r="E133" s="125">
        <f t="shared" ref="E133:U133" si="196">IF(E$6&gt;($C127-36),E134,IF((E127-E$5+1)&lt;=4,(E134+1),IF((E127-E$5+1)=5,1,0)))</f>
        <v>0</v>
      </c>
      <c r="F133" s="125">
        <f t="shared" si="196"/>
        <v>0</v>
      </c>
      <c r="G133" s="125">
        <f t="shared" si="196"/>
        <v>0</v>
      </c>
      <c r="H133" s="125">
        <f t="shared" si="196"/>
        <v>0</v>
      </c>
      <c r="I133" s="125">
        <f t="shared" si="196"/>
        <v>0</v>
      </c>
      <c r="J133" s="125">
        <f t="shared" si="196"/>
        <v>0</v>
      </c>
      <c r="K133" s="125">
        <f t="shared" si="196"/>
        <v>0</v>
      </c>
      <c r="L133" s="125">
        <f t="shared" si="196"/>
        <v>0</v>
      </c>
      <c r="M133" s="125">
        <f t="shared" si="196"/>
        <v>0</v>
      </c>
      <c r="N133" s="125">
        <f t="shared" si="196"/>
        <v>0</v>
      </c>
      <c r="O133" s="125">
        <f t="shared" si="196"/>
        <v>0</v>
      </c>
      <c r="P133" s="125">
        <f t="shared" si="196"/>
        <v>0</v>
      </c>
      <c r="Q133" s="125">
        <f t="shared" si="196"/>
        <v>0</v>
      </c>
      <c r="R133" s="125">
        <f t="shared" si="196"/>
        <v>0</v>
      </c>
      <c r="S133" s="125">
        <f t="shared" si="196"/>
        <v>0</v>
      </c>
      <c r="T133" s="125">
        <f t="shared" si="196"/>
        <v>0</v>
      </c>
      <c r="U133" s="125">
        <f t="shared" si="196"/>
        <v>0</v>
      </c>
      <c r="V133" s="124"/>
    </row>
    <row r="134" spans="1:22" ht="5.0999999999999996" customHeight="1">
      <c r="A134" s="124"/>
      <c r="B134" s="125"/>
      <c r="C134" s="127" t="s">
        <v>16</v>
      </c>
      <c r="D134" s="124">
        <f>IF(D127&gt;(D$5+4),0,(D$5-D127+4))</f>
        <v>0</v>
      </c>
      <c r="E134" s="124">
        <f t="shared" ref="E134:U134" si="197">IF(E127&gt;(E$5+4),0,(E$5-E127+4))</f>
        <v>0</v>
      </c>
      <c r="F134" s="124">
        <f t="shared" si="197"/>
        <v>0</v>
      </c>
      <c r="G134" s="124">
        <f t="shared" si="197"/>
        <v>0</v>
      </c>
      <c r="H134" s="124">
        <f t="shared" si="197"/>
        <v>0</v>
      </c>
      <c r="I134" s="124">
        <f t="shared" si="197"/>
        <v>0</v>
      </c>
      <c r="J134" s="124">
        <f t="shared" si="197"/>
        <v>0</v>
      </c>
      <c r="K134" s="124">
        <f t="shared" si="197"/>
        <v>0</v>
      </c>
      <c r="L134" s="124">
        <f t="shared" si="197"/>
        <v>0</v>
      </c>
      <c r="M134" s="124">
        <f t="shared" si="197"/>
        <v>0</v>
      </c>
      <c r="N134" s="124">
        <f t="shared" si="197"/>
        <v>0</v>
      </c>
      <c r="O134" s="124">
        <f t="shared" si="197"/>
        <v>0</v>
      </c>
      <c r="P134" s="124">
        <f t="shared" si="197"/>
        <v>0</v>
      </c>
      <c r="Q134" s="124">
        <f t="shared" si="197"/>
        <v>0</v>
      </c>
      <c r="R134" s="124">
        <f t="shared" si="197"/>
        <v>0</v>
      </c>
      <c r="S134" s="124">
        <f t="shared" si="197"/>
        <v>0</v>
      </c>
      <c r="T134" s="124">
        <f t="shared" si="197"/>
        <v>0</v>
      </c>
      <c r="U134" s="124">
        <f t="shared" si="197"/>
        <v>0</v>
      </c>
      <c r="V134" s="125"/>
    </row>
    <row r="135" spans="1:22" ht="15.75">
      <c r="A135" s="123">
        <f>'Vnos rezultatov'!B23</f>
        <v>0</v>
      </c>
      <c r="B135" s="123">
        <f>'Vnos rezultatov'!C23</f>
        <v>-1.3</v>
      </c>
      <c r="C135" s="123">
        <f>'Vnos rezultatov'!E23</f>
        <v>0</v>
      </c>
      <c r="D135" s="116" t="str">
        <f>'Vnos rezultatov'!H23</f>
        <v>x</v>
      </c>
      <c r="E135" s="116" t="str">
        <f>'Vnos rezultatov'!I23</f>
        <v>x</v>
      </c>
      <c r="F135" s="116" t="str">
        <f>'Vnos rezultatov'!J23</f>
        <v>x</v>
      </c>
      <c r="G135" s="116" t="str">
        <f>'Vnos rezultatov'!K23</f>
        <v>x</v>
      </c>
      <c r="H135" s="116" t="str">
        <f>'Vnos rezultatov'!L23</f>
        <v>x</v>
      </c>
      <c r="I135" s="116" t="str">
        <f>'Vnos rezultatov'!M23</f>
        <v>x</v>
      </c>
      <c r="J135" s="116" t="str">
        <f>'Vnos rezultatov'!N23</f>
        <v>x</v>
      </c>
      <c r="K135" s="116" t="str">
        <f>'Vnos rezultatov'!O23</f>
        <v>x</v>
      </c>
      <c r="L135" s="116" t="str">
        <f>'Vnos rezultatov'!P23</f>
        <v>x</v>
      </c>
      <c r="M135" s="116" t="str">
        <f>'Vnos rezultatov'!Q23</f>
        <v>x</v>
      </c>
      <c r="N135" s="116" t="str">
        <f>'Vnos rezultatov'!R23</f>
        <v>x</v>
      </c>
      <c r="O135" s="116" t="str">
        <f>'Vnos rezultatov'!S23</f>
        <v>x</v>
      </c>
      <c r="P135" s="116" t="str">
        <f>'Vnos rezultatov'!T23</f>
        <v>x</v>
      </c>
      <c r="Q135" s="116" t="str">
        <f>'Vnos rezultatov'!U23</f>
        <v>x</v>
      </c>
      <c r="R135" s="116" t="str">
        <f>'Vnos rezultatov'!V23</f>
        <v>x</v>
      </c>
      <c r="S135" s="116" t="str">
        <f>'Vnos rezultatov'!W23</f>
        <v>x</v>
      </c>
      <c r="T135" s="116" t="str">
        <f>'Vnos rezultatov'!X23</f>
        <v>x</v>
      </c>
      <c r="U135" s="116" t="str">
        <f>'Vnos rezultatov'!Y23</f>
        <v>x</v>
      </c>
      <c r="V135" s="116">
        <f>SUM(D135:U135)</f>
        <v>0</v>
      </c>
    </row>
    <row r="136" spans="1:22" ht="15.75">
      <c r="A136" s="123"/>
      <c r="B136" s="123"/>
      <c r="C136" s="123" t="s">
        <v>11</v>
      </c>
      <c r="D136" s="116">
        <f>IF(D135&gt;(D$5+2),0,(D$5-D135+2))</f>
        <v>0</v>
      </c>
      <c r="E136" s="116">
        <f t="shared" ref="E136:U136" si="198">IF(E135&gt;(E$5+2),0,(E$5-E135+2))</f>
        <v>0</v>
      </c>
      <c r="F136" s="116">
        <f t="shared" si="198"/>
        <v>0</v>
      </c>
      <c r="G136" s="116">
        <f t="shared" si="198"/>
        <v>0</v>
      </c>
      <c r="H136" s="116">
        <f t="shared" si="198"/>
        <v>0</v>
      </c>
      <c r="I136" s="116">
        <f t="shared" si="198"/>
        <v>0</v>
      </c>
      <c r="J136" s="116">
        <f t="shared" si="198"/>
        <v>0</v>
      </c>
      <c r="K136" s="116">
        <f t="shared" si="198"/>
        <v>0</v>
      </c>
      <c r="L136" s="116">
        <f t="shared" si="198"/>
        <v>0</v>
      </c>
      <c r="M136" s="116">
        <f t="shared" si="198"/>
        <v>0</v>
      </c>
      <c r="N136" s="116">
        <f t="shared" si="198"/>
        <v>0</v>
      </c>
      <c r="O136" s="116">
        <f t="shared" si="198"/>
        <v>0</v>
      </c>
      <c r="P136" s="116">
        <f t="shared" si="198"/>
        <v>0</v>
      </c>
      <c r="Q136" s="116">
        <f t="shared" si="198"/>
        <v>0</v>
      </c>
      <c r="R136" s="116">
        <f t="shared" si="198"/>
        <v>0</v>
      </c>
      <c r="S136" s="116">
        <f t="shared" si="198"/>
        <v>0</v>
      </c>
      <c r="T136" s="116">
        <f t="shared" si="198"/>
        <v>0</v>
      </c>
      <c r="U136" s="116">
        <f t="shared" si="198"/>
        <v>0</v>
      </c>
      <c r="V136" s="116">
        <f>SUM(D136:U136)</f>
        <v>0</v>
      </c>
    </row>
    <row r="137" spans="1:22" ht="15.75">
      <c r="A137" s="123"/>
      <c r="B137" s="123"/>
      <c r="C137" s="123" t="s">
        <v>12</v>
      </c>
      <c r="D137" s="116">
        <f t="shared" ref="D137:E137" si="199">IF(D135="x",0,IF($C135&gt;18,IF($C135&gt;36,D141,D139),D138))</f>
        <v>0</v>
      </c>
      <c r="E137" s="116">
        <f t="shared" si="199"/>
        <v>0</v>
      </c>
      <c r="F137" s="116">
        <f>IF(F135="x",0,IF($C135&gt;18,IF($C135&gt;36,F141,F139),F138))</f>
        <v>0</v>
      </c>
      <c r="G137" s="116">
        <f t="shared" ref="G137:J137" si="200">IF(G135="x",0,IF($C135&gt;18,IF($C135&gt;36,G141,G139),G138))</f>
        <v>0</v>
      </c>
      <c r="H137" s="116">
        <f t="shared" si="200"/>
        <v>0</v>
      </c>
      <c r="I137" s="116">
        <f t="shared" si="200"/>
        <v>0</v>
      </c>
      <c r="J137" s="116">
        <f t="shared" si="200"/>
        <v>0</v>
      </c>
      <c r="K137" s="116">
        <f>IF(K135="x",0,IF($C135&gt;18,IF($C135&gt;36,K141,K139),K138))</f>
        <v>0</v>
      </c>
      <c r="L137" s="116">
        <f t="shared" ref="L137:M137" si="201">IF(L135="x",0,IF($C135&gt;18,IF($C135&gt;36,L141,L139),L138))</f>
        <v>0</v>
      </c>
      <c r="M137" s="116">
        <f t="shared" si="201"/>
        <v>0</v>
      </c>
      <c r="N137" s="116">
        <f>IF(N135="x",0,IF($C135&gt;18,IF($C135&gt;36,N141,N139),N138))</f>
        <v>0</v>
      </c>
      <c r="O137" s="116">
        <f t="shared" ref="O137:P137" si="202">IF(O135="x",0,IF($C135&gt;18,IF($C135&gt;36,O141,O139),O138))</f>
        <v>0</v>
      </c>
      <c r="P137" s="116">
        <f t="shared" si="202"/>
        <v>0</v>
      </c>
      <c r="Q137" s="116">
        <f>IF(Q135="x",0,IF($C135&gt;18,IF($C135&gt;36,Q141,Q139),Q138))</f>
        <v>0</v>
      </c>
      <c r="R137" s="116">
        <f t="shared" ref="R137:S137" si="203">IF(R135="x",0,IF($C135&gt;18,IF($C135&gt;36,R141,R139),R138))</f>
        <v>0</v>
      </c>
      <c r="S137" s="116">
        <f t="shared" si="203"/>
        <v>0</v>
      </c>
      <c r="T137" s="116">
        <f>IF(T135="x",0,IF($C135&gt;18,IF($C135&gt;36,T141,T139),T138))</f>
        <v>0</v>
      </c>
      <c r="U137" s="116">
        <f t="shared" ref="U137" si="204">IF(U135="x",0,IF($C135&gt;18,IF($C135&gt;36,U141,U139),U138))</f>
        <v>0</v>
      </c>
      <c r="V137" s="116">
        <f>SUM(D137:U137)</f>
        <v>0</v>
      </c>
    </row>
    <row r="138" spans="1:22" ht="15" customHeight="1">
      <c r="A138" s="124"/>
      <c r="B138" s="125"/>
      <c r="C138" s="126" t="s">
        <v>13</v>
      </c>
      <c r="D138" s="125">
        <f t="shared" ref="D138:U138" si="205">IF(D$6&gt;$C135,D136,IF((D135-D$5)&lt;=2,(D136+1),IF((D135-D$5+1)=3,1,0)))</f>
        <v>0</v>
      </c>
      <c r="E138" s="125">
        <f t="shared" si="205"/>
        <v>0</v>
      </c>
      <c r="F138" s="125">
        <f t="shared" si="205"/>
        <v>0</v>
      </c>
      <c r="G138" s="125">
        <f t="shared" si="205"/>
        <v>0</v>
      </c>
      <c r="H138" s="125">
        <f t="shared" si="205"/>
        <v>0</v>
      </c>
      <c r="I138" s="125">
        <f t="shared" si="205"/>
        <v>0</v>
      </c>
      <c r="J138" s="125">
        <f t="shared" si="205"/>
        <v>0</v>
      </c>
      <c r="K138" s="125">
        <f t="shared" si="205"/>
        <v>0</v>
      </c>
      <c r="L138" s="125">
        <f t="shared" si="205"/>
        <v>0</v>
      </c>
      <c r="M138" s="125">
        <f t="shared" si="205"/>
        <v>0</v>
      </c>
      <c r="N138" s="125">
        <f t="shared" si="205"/>
        <v>0</v>
      </c>
      <c r="O138" s="125">
        <f t="shared" si="205"/>
        <v>0</v>
      </c>
      <c r="P138" s="125">
        <f t="shared" si="205"/>
        <v>0</v>
      </c>
      <c r="Q138" s="125">
        <f t="shared" si="205"/>
        <v>0</v>
      </c>
      <c r="R138" s="125">
        <f t="shared" si="205"/>
        <v>0</v>
      </c>
      <c r="S138" s="125">
        <f t="shared" si="205"/>
        <v>0</v>
      </c>
      <c r="T138" s="125">
        <f t="shared" si="205"/>
        <v>0</v>
      </c>
      <c r="U138" s="125">
        <f t="shared" si="205"/>
        <v>0</v>
      </c>
      <c r="V138" s="124"/>
    </row>
    <row r="139" spans="1:22" ht="15" customHeight="1">
      <c r="A139" s="124"/>
      <c r="B139" s="125"/>
      <c r="C139" s="126" t="s">
        <v>14</v>
      </c>
      <c r="D139" s="125">
        <f>IF(D$6&gt;($C135-18),D140,IF((D135-D$5+1)&lt;=3,(D140+1),IF((D135-D$5+1)=4,1,0)))</f>
        <v>0</v>
      </c>
      <c r="E139" s="125">
        <f t="shared" ref="E139:U139" si="206">IF(E$6&gt;($C135-18),E140,IF((E135-E$5+1)&lt;=3,(E140+1),IF((E135-E$5+1)=4,1,0)))</f>
        <v>0</v>
      </c>
      <c r="F139" s="125">
        <f t="shared" si="206"/>
        <v>0</v>
      </c>
      <c r="G139" s="125">
        <f t="shared" si="206"/>
        <v>0</v>
      </c>
      <c r="H139" s="125">
        <f t="shared" si="206"/>
        <v>0</v>
      </c>
      <c r="I139" s="125">
        <f t="shared" si="206"/>
        <v>0</v>
      </c>
      <c r="J139" s="125">
        <f t="shared" si="206"/>
        <v>0</v>
      </c>
      <c r="K139" s="125">
        <f t="shared" si="206"/>
        <v>0</v>
      </c>
      <c r="L139" s="125">
        <f t="shared" si="206"/>
        <v>0</v>
      </c>
      <c r="M139" s="125">
        <f t="shared" si="206"/>
        <v>0</v>
      </c>
      <c r="N139" s="125">
        <f t="shared" si="206"/>
        <v>0</v>
      </c>
      <c r="O139" s="125">
        <f t="shared" si="206"/>
        <v>0</v>
      </c>
      <c r="P139" s="125">
        <f t="shared" si="206"/>
        <v>0</v>
      </c>
      <c r="Q139" s="125">
        <f t="shared" si="206"/>
        <v>0</v>
      </c>
      <c r="R139" s="125">
        <f t="shared" si="206"/>
        <v>0</v>
      </c>
      <c r="S139" s="125">
        <f t="shared" si="206"/>
        <v>0</v>
      </c>
      <c r="T139" s="125">
        <f t="shared" si="206"/>
        <v>0</v>
      </c>
      <c r="U139" s="125">
        <f t="shared" si="206"/>
        <v>0</v>
      </c>
      <c r="V139" s="124"/>
    </row>
    <row r="140" spans="1:22" ht="15" customHeight="1">
      <c r="A140" s="124"/>
      <c r="B140" s="125"/>
      <c r="C140" s="127" t="s">
        <v>17</v>
      </c>
      <c r="D140" s="124">
        <f>IF(D135&gt;(D$5+3),0,(D$5-D135+3))</f>
        <v>0</v>
      </c>
      <c r="E140" s="124">
        <f t="shared" ref="E140:U140" si="207">IF(E135&gt;(E$5+3),0,(E$5-E135+3))</f>
        <v>0</v>
      </c>
      <c r="F140" s="124">
        <f t="shared" si="207"/>
        <v>0</v>
      </c>
      <c r="G140" s="124">
        <f t="shared" si="207"/>
        <v>0</v>
      </c>
      <c r="H140" s="124">
        <f t="shared" si="207"/>
        <v>0</v>
      </c>
      <c r="I140" s="124">
        <f t="shared" si="207"/>
        <v>0</v>
      </c>
      <c r="J140" s="124">
        <f t="shared" si="207"/>
        <v>0</v>
      </c>
      <c r="K140" s="124">
        <f t="shared" si="207"/>
        <v>0</v>
      </c>
      <c r="L140" s="124">
        <f t="shared" si="207"/>
        <v>0</v>
      </c>
      <c r="M140" s="124">
        <f t="shared" si="207"/>
        <v>0</v>
      </c>
      <c r="N140" s="124">
        <f t="shared" si="207"/>
        <v>0</v>
      </c>
      <c r="O140" s="124">
        <f t="shared" si="207"/>
        <v>0</v>
      </c>
      <c r="P140" s="124">
        <f t="shared" si="207"/>
        <v>0</v>
      </c>
      <c r="Q140" s="124">
        <f t="shared" si="207"/>
        <v>0</v>
      </c>
      <c r="R140" s="124">
        <f t="shared" si="207"/>
        <v>0</v>
      </c>
      <c r="S140" s="124">
        <f t="shared" si="207"/>
        <v>0</v>
      </c>
      <c r="T140" s="124">
        <f t="shared" si="207"/>
        <v>0</v>
      </c>
      <c r="U140" s="124">
        <f t="shared" si="207"/>
        <v>0</v>
      </c>
      <c r="V140" s="124"/>
    </row>
    <row r="141" spans="1:22" ht="15" customHeight="1">
      <c r="A141" s="124"/>
      <c r="B141" s="125"/>
      <c r="C141" s="126" t="s">
        <v>15</v>
      </c>
      <c r="D141" s="125">
        <f>IF(D$6&gt;($C135-36),D142,IF((D135-D$5+1)&lt;=4,(D142+1),IF((D135-D$5+1)=5,1,0)))</f>
        <v>0</v>
      </c>
      <c r="E141" s="125">
        <f t="shared" ref="E141:U141" si="208">IF(E$6&gt;($C135-36),E142,IF((E135-E$5+1)&lt;=4,(E142+1),IF((E135-E$5+1)=5,1,0)))</f>
        <v>0</v>
      </c>
      <c r="F141" s="125">
        <f t="shared" si="208"/>
        <v>0</v>
      </c>
      <c r="G141" s="125">
        <f t="shared" si="208"/>
        <v>0</v>
      </c>
      <c r="H141" s="125">
        <f t="shared" si="208"/>
        <v>0</v>
      </c>
      <c r="I141" s="125">
        <f t="shared" si="208"/>
        <v>0</v>
      </c>
      <c r="J141" s="125">
        <f t="shared" si="208"/>
        <v>0</v>
      </c>
      <c r="K141" s="125">
        <f t="shared" si="208"/>
        <v>0</v>
      </c>
      <c r="L141" s="125">
        <f t="shared" si="208"/>
        <v>0</v>
      </c>
      <c r="M141" s="125">
        <f t="shared" si="208"/>
        <v>0</v>
      </c>
      <c r="N141" s="125">
        <f t="shared" si="208"/>
        <v>0</v>
      </c>
      <c r="O141" s="125">
        <f t="shared" si="208"/>
        <v>0</v>
      </c>
      <c r="P141" s="125">
        <f t="shared" si="208"/>
        <v>0</v>
      </c>
      <c r="Q141" s="125">
        <f t="shared" si="208"/>
        <v>0</v>
      </c>
      <c r="R141" s="125">
        <f t="shared" si="208"/>
        <v>0</v>
      </c>
      <c r="S141" s="125">
        <f t="shared" si="208"/>
        <v>0</v>
      </c>
      <c r="T141" s="125">
        <f t="shared" si="208"/>
        <v>0</v>
      </c>
      <c r="U141" s="125">
        <f t="shared" si="208"/>
        <v>0</v>
      </c>
      <c r="V141" s="124"/>
    </row>
    <row r="142" spans="1:22" ht="15" customHeight="1">
      <c r="A142" s="124"/>
      <c r="B142" s="125"/>
      <c r="C142" s="127" t="s">
        <v>16</v>
      </c>
      <c r="D142" s="124">
        <f>IF(D135&gt;(D$5+4),0,(D$5-D135+4))</f>
        <v>0</v>
      </c>
      <c r="E142" s="124">
        <f t="shared" ref="E142:U142" si="209">IF(E135&gt;(E$5+4),0,(E$5-E135+4))</f>
        <v>0</v>
      </c>
      <c r="F142" s="124">
        <f t="shared" si="209"/>
        <v>0</v>
      </c>
      <c r="G142" s="124">
        <f t="shared" si="209"/>
        <v>0</v>
      </c>
      <c r="H142" s="124">
        <f t="shared" si="209"/>
        <v>0</v>
      </c>
      <c r="I142" s="124">
        <f t="shared" si="209"/>
        <v>0</v>
      </c>
      <c r="J142" s="124">
        <f t="shared" si="209"/>
        <v>0</v>
      </c>
      <c r="K142" s="124">
        <f t="shared" si="209"/>
        <v>0</v>
      </c>
      <c r="L142" s="124">
        <f t="shared" si="209"/>
        <v>0</v>
      </c>
      <c r="M142" s="124">
        <f t="shared" si="209"/>
        <v>0</v>
      </c>
      <c r="N142" s="124">
        <f t="shared" si="209"/>
        <v>0</v>
      </c>
      <c r="O142" s="124">
        <f t="shared" si="209"/>
        <v>0</v>
      </c>
      <c r="P142" s="124">
        <f t="shared" si="209"/>
        <v>0</v>
      </c>
      <c r="Q142" s="124">
        <f t="shared" si="209"/>
        <v>0</v>
      </c>
      <c r="R142" s="124">
        <f t="shared" si="209"/>
        <v>0</v>
      </c>
      <c r="S142" s="124">
        <f t="shared" si="209"/>
        <v>0</v>
      </c>
      <c r="T142" s="124">
        <f t="shared" si="209"/>
        <v>0</v>
      </c>
      <c r="U142" s="124">
        <f t="shared" si="209"/>
        <v>0</v>
      </c>
    </row>
    <row r="143" spans="1:22" ht="15.75">
      <c r="A143" s="123">
        <f>'Vnos rezultatov'!B24</f>
        <v>0</v>
      </c>
      <c r="B143" s="123">
        <f>'Vnos rezultatov'!C24</f>
        <v>-1.3</v>
      </c>
      <c r="C143" s="123">
        <f>'Vnos rezultatov'!E24</f>
        <v>0</v>
      </c>
      <c r="D143" s="116" t="str">
        <f>'Vnos rezultatov'!H24</f>
        <v>x</v>
      </c>
      <c r="E143" s="116" t="str">
        <f>'Vnos rezultatov'!I24</f>
        <v>x</v>
      </c>
      <c r="F143" s="116" t="str">
        <f>'Vnos rezultatov'!J24</f>
        <v>x</v>
      </c>
      <c r="G143" s="116" t="str">
        <f>'Vnos rezultatov'!K24</f>
        <v>x</v>
      </c>
      <c r="H143" s="116" t="str">
        <f>'Vnos rezultatov'!L24</f>
        <v>x</v>
      </c>
      <c r="I143" s="116" t="str">
        <f>'Vnos rezultatov'!M24</f>
        <v>x</v>
      </c>
      <c r="J143" s="116" t="str">
        <f>'Vnos rezultatov'!N24</f>
        <v>x</v>
      </c>
      <c r="K143" s="116" t="str">
        <f>'Vnos rezultatov'!O24</f>
        <v>x</v>
      </c>
      <c r="L143" s="116" t="str">
        <f>'Vnos rezultatov'!P24</f>
        <v>x</v>
      </c>
      <c r="M143" s="116" t="str">
        <f>'Vnos rezultatov'!Q24</f>
        <v>x</v>
      </c>
      <c r="N143" s="116" t="str">
        <f>'Vnos rezultatov'!R24</f>
        <v>x</v>
      </c>
      <c r="O143" s="116" t="str">
        <f>'Vnos rezultatov'!S24</f>
        <v>x</v>
      </c>
      <c r="P143" s="116" t="str">
        <f>'Vnos rezultatov'!T24</f>
        <v>x</v>
      </c>
      <c r="Q143" s="116" t="str">
        <f>'Vnos rezultatov'!U24</f>
        <v>x</v>
      </c>
      <c r="R143" s="116" t="str">
        <f>'Vnos rezultatov'!V24</f>
        <v>x</v>
      </c>
      <c r="S143" s="116" t="str">
        <f>'Vnos rezultatov'!W24</f>
        <v>x</v>
      </c>
      <c r="T143" s="116" t="str">
        <f>'Vnos rezultatov'!X24</f>
        <v>x</v>
      </c>
      <c r="U143" s="116" t="str">
        <f>'Vnos rezultatov'!Y24</f>
        <v>x</v>
      </c>
      <c r="V143" s="116">
        <f>SUM(D143:U143)</f>
        <v>0</v>
      </c>
    </row>
    <row r="144" spans="1:22" ht="15.75">
      <c r="A144" s="123"/>
      <c r="B144" s="123"/>
      <c r="C144" s="123" t="s">
        <v>11</v>
      </c>
      <c r="D144" s="116">
        <f>IF(D143&gt;(D$5+2),0,(D$5-D143+2))</f>
        <v>0</v>
      </c>
      <c r="E144" s="116">
        <f t="shared" ref="E144:U144" si="210">IF(E143&gt;(E$5+2),0,(E$5-E143+2))</f>
        <v>0</v>
      </c>
      <c r="F144" s="116">
        <f t="shared" si="210"/>
        <v>0</v>
      </c>
      <c r="G144" s="116">
        <f t="shared" si="210"/>
        <v>0</v>
      </c>
      <c r="H144" s="116">
        <f t="shared" si="210"/>
        <v>0</v>
      </c>
      <c r="I144" s="116">
        <f t="shared" si="210"/>
        <v>0</v>
      </c>
      <c r="J144" s="116">
        <f t="shared" si="210"/>
        <v>0</v>
      </c>
      <c r="K144" s="116">
        <f t="shared" si="210"/>
        <v>0</v>
      </c>
      <c r="L144" s="116">
        <f t="shared" si="210"/>
        <v>0</v>
      </c>
      <c r="M144" s="116">
        <f t="shared" si="210"/>
        <v>0</v>
      </c>
      <c r="N144" s="116">
        <f t="shared" si="210"/>
        <v>0</v>
      </c>
      <c r="O144" s="116">
        <f t="shared" si="210"/>
        <v>0</v>
      </c>
      <c r="P144" s="116">
        <f t="shared" si="210"/>
        <v>0</v>
      </c>
      <c r="Q144" s="116">
        <f t="shared" si="210"/>
        <v>0</v>
      </c>
      <c r="R144" s="116">
        <f t="shared" si="210"/>
        <v>0</v>
      </c>
      <c r="S144" s="116">
        <f t="shared" si="210"/>
        <v>0</v>
      </c>
      <c r="T144" s="116">
        <f t="shared" si="210"/>
        <v>0</v>
      </c>
      <c r="U144" s="116">
        <f t="shared" si="210"/>
        <v>0</v>
      </c>
      <c r="V144" s="116">
        <f>SUM(D144:U144)</f>
        <v>0</v>
      </c>
    </row>
    <row r="145" spans="1:22" ht="15.75">
      <c r="A145" s="123"/>
      <c r="B145" s="123"/>
      <c r="C145" s="123" t="s">
        <v>12</v>
      </c>
      <c r="D145" s="116">
        <f t="shared" ref="D145:E145" si="211">IF(D143="x",0,IF($C143&gt;18,IF($C143&gt;36,D149,D147),D146))</f>
        <v>0</v>
      </c>
      <c r="E145" s="116">
        <f t="shared" si="211"/>
        <v>0</v>
      </c>
      <c r="F145" s="116">
        <f>IF(F143="x",0,IF($C143&gt;18,IF($C143&gt;36,F149,F147),F146))</f>
        <v>0</v>
      </c>
      <c r="G145" s="116">
        <f t="shared" ref="G145:J145" si="212">IF(G143="x",0,IF($C143&gt;18,IF($C143&gt;36,G149,G147),G146))</f>
        <v>0</v>
      </c>
      <c r="H145" s="116">
        <f t="shared" si="212"/>
        <v>0</v>
      </c>
      <c r="I145" s="116">
        <f t="shared" si="212"/>
        <v>0</v>
      </c>
      <c r="J145" s="116">
        <f t="shared" si="212"/>
        <v>0</v>
      </c>
      <c r="K145" s="116">
        <f>IF(K143="x",0,IF($C143&gt;18,IF($C143&gt;36,K149,K147),K146))</f>
        <v>0</v>
      </c>
      <c r="L145" s="116">
        <f t="shared" ref="L145:M145" si="213">IF(L143="x",0,IF($C143&gt;18,IF($C143&gt;36,L149,L147),L146))</f>
        <v>0</v>
      </c>
      <c r="M145" s="116">
        <f t="shared" si="213"/>
        <v>0</v>
      </c>
      <c r="N145" s="116">
        <f>IF(N143="x",0,IF($C143&gt;18,IF($C143&gt;36,N149,N147),N146))</f>
        <v>0</v>
      </c>
      <c r="O145" s="116">
        <f t="shared" ref="O145:P145" si="214">IF(O143="x",0,IF($C143&gt;18,IF($C143&gt;36,O149,O147),O146))</f>
        <v>0</v>
      </c>
      <c r="P145" s="116">
        <f t="shared" si="214"/>
        <v>0</v>
      </c>
      <c r="Q145" s="116">
        <f>IF(Q143="x",0,IF($C143&gt;18,IF($C143&gt;36,Q149,Q147),Q146))</f>
        <v>0</v>
      </c>
      <c r="R145" s="116">
        <f t="shared" ref="R145:S145" si="215">IF(R143="x",0,IF($C143&gt;18,IF($C143&gt;36,R149,R147),R146))</f>
        <v>0</v>
      </c>
      <c r="S145" s="116">
        <f t="shared" si="215"/>
        <v>0</v>
      </c>
      <c r="T145" s="116">
        <f>IF(T143="x",0,IF($C143&gt;18,IF($C143&gt;36,T149,T147),T146))</f>
        <v>0</v>
      </c>
      <c r="U145" s="116">
        <f t="shared" ref="U145" si="216">IF(U143="x",0,IF($C143&gt;18,IF($C143&gt;36,U149,U147),U146))</f>
        <v>0</v>
      </c>
      <c r="V145" s="116">
        <f>SUM(D145:U145)</f>
        <v>0</v>
      </c>
    </row>
    <row r="146" spans="1:22" ht="5.0999999999999996" customHeight="1">
      <c r="A146" s="124"/>
      <c r="B146" s="125"/>
      <c r="C146" s="126" t="s">
        <v>13</v>
      </c>
      <c r="D146" s="125">
        <f t="shared" ref="D146:U146" si="217">IF(D$6&gt;$C143,D144,IF((D143-D$5)&lt;=2,(D144+1),IF((D143-D$5+1)=3,1,0)))</f>
        <v>0</v>
      </c>
      <c r="E146" s="125">
        <f t="shared" si="217"/>
        <v>0</v>
      </c>
      <c r="F146" s="125">
        <f t="shared" si="217"/>
        <v>0</v>
      </c>
      <c r="G146" s="125">
        <f t="shared" si="217"/>
        <v>0</v>
      </c>
      <c r="H146" s="125">
        <f t="shared" si="217"/>
        <v>0</v>
      </c>
      <c r="I146" s="125">
        <f t="shared" si="217"/>
        <v>0</v>
      </c>
      <c r="J146" s="125">
        <f t="shared" si="217"/>
        <v>0</v>
      </c>
      <c r="K146" s="125">
        <f t="shared" si="217"/>
        <v>0</v>
      </c>
      <c r="L146" s="125">
        <f t="shared" si="217"/>
        <v>0</v>
      </c>
      <c r="M146" s="125">
        <f t="shared" si="217"/>
        <v>0</v>
      </c>
      <c r="N146" s="125">
        <f t="shared" si="217"/>
        <v>0</v>
      </c>
      <c r="O146" s="125">
        <f t="shared" si="217"/>
        <v>0</v>
      </c>
      <c r="P146" s="125">
        <f t="shared" si="217"/>
        <v>0</v>
      </c>
      <c r="Q146" s="125">
        <f t="shared" si="217"/>
        <v>0</v>
      </c>
      <c r="R146" s="125">
        <f t="shared" si="217"/>
        <v>0</v>
      </c>
      <c r="S146" s="125">
        <f t="shared" si="217"/>
        <v>0</v>
      </c>
      <c r="T146" s="125">
        <f t="shared" si="217"/>
        <v>0</v>
      </c>
      <c r="U146" s="125">
        <f t="shared" si="217"/>
        <v>0</v>
      </c>
      <c r="V146" s="124"/>
    </row>
    <row r="147" spans="1:22" ht="5.0999999999999996" customHeight="1">
      <c r="A147" s="124"/>
      <c r="B147" s="125"/>
      <c r="C147" s="126" t="s">
        <v>14</v>
      </c>
      <c r="D147" s="125">
        <f>IF(D$6&gt;($C143-18),D148,IF((D143-D$5+1)&lt;=3,(D148+1),IF((D143-D$5+1)=4,1,0)))</f>
        <v>0</v>
      </c>
      <c r="E147" s="125">
        <f t="shared" ref="E147:U147" si="218">IF(E$6&gt;($C143-18),E148,IF((E143-E$5+1)&lt;=3,(E148+1),IF((E143-E$5+1)=4,1,0)))</f>
        <v>0</v>
      </c>
      <c r="F147" s="125">
        <f t="shared" si="218"/>
        <v>0</v>
      </c>
      <c r="G147" s="125">
        <f t="shared" si="218"/>
        <v>0</v>
      </c>
      <c r="H147" s="125">
        <f t="shared" si="218"/>
        <v>0</v>
      </c>
      <c r="I147" s="125">
        <f t="shared" si="218"/>
        <v>0</v>
      </c>
      <c r="J147" s="125">
        <f t="shared" si="218"/>
        <v>0</v>
      </c>
      <c r="K147" s="125">
        <f t="shared" si="218"/>
        <v>0</v>
      </c>
      <c r="L147" s="125">
        <f t="shared" si="218"/>
        <v>0</v>
      </c>
      <c r="M147" s="125">
        <f t="shared" si="218"/>
        <v>0</v>
      </c>
      <c r="N147" s="125">
        <f t="shared" si="218"/>
        <v>0</v>
      </c>
      <c r="O147" s="125">
        <f t="shared" si="218"/>
        <v>0</v>
      </c>
      <c r="P147" s="125">
        <f t="shared" si="218"/>
        <v>0</v>
      </c>
      <c r="Q147" s="125">
        <f t="shared" si="218"/>
        <v>0</v>
      </c>
      <c r="R147" s="125">
        <f t="shared" si="218"/>
        <v>0</v>
      </c>
      <c r="S147" s="125">
        <f t="shared" si="218"/>
        <v>0</v>
      </c>
      <c r="T147" s="125">
        <f t="shared" si="218"/>
        <v>0</v>
      </c>
      <c r="U147" s="125">
        <f t="shared" si="218"/>
        <v>0</v>
      </c>
      <c r="V147" s="124"/>
    </row>
    <row r="148" spans="1:22" ht="5.0999999999999996" customHeight="1">
      <c r="A148" s="124"/>
      <c r="B148" s="125"/>
      <c r="C148" s="127" t="s">
        <v>17</v>
      </c>
      <c r="D148" s="124">
        <f>IF(D143&gt;(D$5+3),0,(D$5-D143+3))</f>
        <v>0</v>
      </c>
      <c r="E148" s="124">
        <f t="shared" ref="E148:U148" si="219">IF(E143&gt;(E$5+3),0,(E$5-E143+3))</f>
        <v>0</v>
      </c>
      <c r="F148" s="124">
        <f t="shared" si="219"/>
        <v>0</v>
      </c>
      <c r="G148" s="124">
        <f t="shared" si="219"/>
        <v>0</v>
      </c>
      <c r="H148" s="124">
        <f t="shared" si="219"/>
        <v>0</v>
      </c>
      <c r="I148" s="124">
        <f t="shared" si="219"/>
        <v>0</v>
      </c>
      <c r="J148" s="124">
        <f t="shared" si="219"/>
        <v>0</v>
      </c>
      <c r="K148" s="124">
        <f t="shared" si="219"/>
        <v>0</v>
      </c>
      <c r="L148" s="124">
        <f t="shared" si="219"/>
        <v>0</v>
      </c>
      <c r="M148" s="124">
        <f t="shared" si="219"/>
        <v>0</v>
      </c>
      <c r="N148" s="124">
        <f t="shared" si="219"/>
        <v>0</v>
      </c>
      <c r="O148" s="124">
        <f t="shared" si="219"/>
        <v>0</v>
      </c>
      <c r="P148" s="124">
        <f t="shared" si="219"/>
        <v>0</v>
      </c>
      <c r="Q148" s="124">
        <f t="shared" si="219"/>
        <v>0</v>
      </c>
      <c r="R148" s="124">
        <f t="shared" si="219"/>
        <v>0</v>
      </c>
      <c r="S148" s="124">
        <f t="shared" si="219"/>
        <v>0</v>
      </c>
      <c r="T148" s="124">
        <f t="shared" si="219"/>
        <v>0</v>
      </c>
      <c r="U148" s="124">
        <f t="shared" si="219"/>
        <v>0</v>
      </c>
      <c r="V148" s="124"/>
    </row>
    <row r="149" spans="1:22" ht="5.0999999999999996" customHeight="1">
      <c r="A149" s="124"/>
      <c r="B149" s="125"/>
      <c r="C149" s="126" t="s">
        <v>15</v>
      </c>
      <c r="D149" s="125">
        <f>IF(D$6&gt;($C143-36),D150,IF((D143-D$5+1)&lt;=4,(D150+1),IF((D143-D$5+1)=5,1,0)))</f>
        <v>0</v>
      </c>
      <c r="E149" s="125">
        <f t="shared" ref="E149:U149" si="220">IF(E$6&gt;($C143-36),E150,IF((E143-E$5+1)&lt;=4,(E150+1),IF((E143-E$5+1)=5,1,0)))</f>
        <v>0</v>
      </c>
      <c r="F149" s="125">
        <f t="shared" si="220"/>
        <v>0</v>
      </c>
      <c r="G149" s="125">
        <f t="shared" si="220"/>
        <v>0</v>
      </c>
      <c r="H149" s="125">
        <f t="shared" si="220"/>
        <v>0</v>
      </c>
      <c r="I149" s="125">
        <f t="shared" si="220"/>
        <v>0</v>
      </c>
      <c r="J149" s="125">
        <f t="shared" si="220"/>
        <v>0</v>
      </c>
      <c r="K149" s="125">
        <f t="shared" si="220"/>
        <v>0</v>
      </c>
      <c r="L149" s="125">
        <f t="shared" si="220"/>
        <v>0</v>
      </c>
      <c r="M149" s="125">
        <f t="shared" si="220"/>
        <v>0</v>
      </c>
      <c r="N149" s="125">
        <f t="shared" si="220"/>
        <v>0</v>
      </c>
      <c r="O149" s="125">
        <f t="shared" si="220"/>
        <v>0</v>
      </c>
      <c r="P149" s="125">
        <f t="shared" si="220"/>
        <v>0</v>
      </c>
      <c r="Q149" s="125">
        <f t="shared" si="220"/>
        <v>0</v>
      </c>
      <c r="R149" s="125">
        <f t="shared" si="220"/>
        <v>0</v>
      </c>
      <c r="S149" s="125">
        <f t="shared" si="220"/>
        <v>0</v>
      </c>
      <c r="T149" s="125">
        <f t="shared" si="220"/>
        <v>0</v>
      </c>
      <c r="U149" s="125">
        <f t="shared" si="220"/>
        <v>0</v>
      </c>
      <c r="V149" s="124"/>
    </row>
    <row r="150" spans="1:22" ht="5.0999999999999996" customHeight="1">
      <c r="A150" s="124"/>
      <c r="B150" s="125"/>
      <c r="C150" s="127" t="s">
        <v>16</v>
      </c>
      <c r="D150" s="124">
        <f>IF(D143&gt;(D$5+4),0,(D$5-D143+4))</f>
        <v>0</v>
      </c>
      <c r="E150" s="124">
        <f t="shared" ref="E150:U150" si="221">IF(E143&gt;(E$5+4),0,(E$5-E143+4))</f>
        <v>0</v>
      </c>
      <c r="F150" s="124">
        <f t="shared" si="221"/>
        <v>0</v>
      </c>
      <c r="G150" s="124">
        <f t="shared" si="221"/>
        <v>0</v>
      </c>
      <c r="H150" s="124">
        <f t="shared" si="221"/>
        <v>0</v>
      </c>
      <c r="I150" s="124">
        <f t="shared" si="221"/>
        <v>0</v>
      </c>
      <c r="J150" s="124">
        <f t="shared" si="221"/>
        <v>0</v>
      </c>
      <c r="K150" s="124">
        <f t="shared" si="221"/>
        <v>0</v>
      </c>
      <c r="L150" s="124">
        <f t="shared" si="221"/>
        <v>0</v>
      </c>
      <c r="M150" s="124">
        <f t="shared" si="221"/>
        <v>0</v>
      </c>
      <c r="N150" s="124">
        <f t="shared" si="221"/>
        <v>0</v>
      </c>
      <c r="O150" s="124">
        <f t="shared" si="221"/>
        <v>0</v>
      </c>
      <c r="P150" s="124">
        <f t="shared" si="221"/>
        <v>0</v>
      </c>
      <c r="Q150" s="124">
        <f t="shared" si="221"/>
        <v>0</v>
      </c>
      <c r="R150" s="124">
        <f t="shared" si="221"/>
        <v>0</v>
      </c>
      <c r="S150" s="124">
        <f t="shared" si="221"/>
        <v>0</v>
      </c>
      <c r="T150" s="124">
        <f t="shared" si="221"/>
        <v>0</v>
      </c>
      <c r="U150" s="124">
        <f t="shared" si="221"/>
        <v>0</v>
      </c>
    </row>
    <row r="151" spans="1:22" ht="15.75">
      <c r="A151" s="123">
        <f>'Vnos rezultatov'!B25</f>
        <v>0</v>
      </c>
      <c r="B151" s="123">
        <f>'Vnos rezultatov'!C25</f>
        <v>-1.3</v>
      </c>
      <c r="C151" s="123">
        <f>'Vnos rezultatov'!E25</f>
        <v>0</v>
      </c>
      <c r="D151" s="116" t="str">
        <f>'Vnos rezultatov'!H25</f>
        <v>x</v>
      </c>
      <c r="E151" s="116" t="str">
        <f>'Vnos rezultatov'!I25</f>
        <v>x</v>
      </c>
      <c r="F151" s="116" t="str">
        <f>'Vnos rezultatov'!J25</f>
        <v>x</v>
      </c>
      <c r="G151" s="116" t="str">
        <f>'Vnos rezultatov'!K25</f>
        <v>x</v>
      </c>
      <c r="H151" s="116" t="str">
        <f>'Vnos rezultatov'!L25</f>
        <v>x</v>
      </c>
      <c r="I151" s="116" t="str">
        <f>'Vnos rezultatov'!M25</f>
        <v>x</v>
      </c>
      <c r="J151" s="116" t="str">
        <f>'Vnos rezultatov'!N25</f>
        <v>x</v>
      </c>
      <c r="K151" s="116" t="str">
        <f>'Vnos rezultatov'!O25</f>
        <v>x</v>
      </c>
      <c r="L151" s="116" t="str">
        <f>'Vnos rezultatov'!P25</f>
        <v>x</v>
      </c>
      <c r="M151" s="116" t="str">
        <f>'Vnos rezultatov'!Q25</f>
        <v>x</v>
      </c>
      <c r="N151" s="116" t="str">
        <f>'Vnos rezultatov'!R25</f>
        <v>x</v>
      </c>
      <c r="O151" s="116" t="str">
        <f>'Vnos rezultatov'!S25</f>
        <v>x</v>
      </c>
      <c r="P151" s="116" t="str">
        <f>'Vnos rezultatov'!T25</f>
        <v>x</v>
      </c>
      <c r="Q151" s="116" t="str">
        <f>'Vnos rezultatov'!U25</f>
        <v>x</v>
      </c>
      <c r="R151" s="116" t="str">
        <f>'Vnos rezultatov'!V25</f>
        <v>x</v>
      </c>
      <c r="S151" s="116" t="str">
        <f>'Vnos rezultatov'!W25</f>
        <v>x</v>
      </c>
      <c r="T151" s="116" t="str">
        <f>'Vnos rezultatov'!X25</f>
        <v>x</v>
      </c>
      <c r="U151" s="116" t="str">
        <f>'Vnos rezultatov'!Y25</f>
        <v>x</v>
      </c>
      <c r="V151" s="116">
        <f>SUM(D151:U151)</f>
        <v>0</v>
      </c>
    </row>
    <row r="152" spans="1:22" ht="15.75">
      <c r="A152" s="123"/>
      <c r="B152" s="123"/>
      <c r="C152" s="123" t="s">
        <v>11</v>
      </c>
      <c r="D152" s="116">
        <f>IF(D151&gt;(D$5+2),0,(D$5-D151+2))</f>
        <v>0</v>
      </c>
      <c r="E152" s="116">
        <f t="shared" ref="E152:U152" si="222">IF(E151&gt;(E$5+2),0,(E$5-E151+2))</f>
        <v>0</v>
      </c>
      <c r="F152" s="116">
        <f t="shared" si="222"/>
        <v>0</v>
      </c>
      <c r="G152" s="116">
        <f t="shared" si="222"/>
        <v>0</v>
      </c>
      <c r="H152" s="116">
        <f t="shared" si="222"/>
        <v>0</v>
      </c>
      <c r="I152" s="116">
        <f t="shared" si="222"/>
        <v>0</v>
      </c>
      <c r="J152" s="116">
        <f t="shared" si="222"/>
        <v>0</v>
      </c>
      <c r="K152" s="116">
        <f t="shared" si="222"/>
        <v>0</v>
      </c>
      <c r="L152" s="116">
        <f t="shared" si="222"/>
        <v>0</v>
      </c>
      <c r="M152" s="116">
        <f t="shared" si="222"/>
        <v>0</v>
      </c>
      <c r="N152" s="116">
        <f t="shared" si="222"/>
        <v>0</v>
      </c>
      <c r="O152" s="116">
        <f t="shared" si="222"/>
        <v>0</v>
      </c>
      <c r="P152" s="116">
        <f t="shared" si="222"/>
        <v>0</v>
      </c>
      <c r="Q152" s="116">
        <f t="shared" si="222"/>
        <v>0</v>
      </c>
      <c r="R152" s="116">
        <f t="shared" si="222"/>
        <v>0</v>
      </c>
      <c r="S152" s="116">
        <f t="shared" si="222"/>
        <v>0</v>
      </c>
      <c r="T152" s="116">
        <f t="shared" si="222"/>
        <v>0</v>
      </c>
      <c r="U152" s="116">
        <f t="shared" si="222"/>
        <v>0</v>
      </c>
      <c r="V152" s="116">
        <f>SUM(D152:U152)</f>
        <v>0</v>
      </c>
    </row>
    <row r="153" spans="1:22" ht="15.75">
      <c r="A153" s="123"/>
      <c r="B153" s="123"/>
      <c r="C153" s="123" t="s">
        <v>12</v>
      </c>
      <c r="D153" s="116">
        <f t="shared" ref="D153:E153" si="223">IF(D151="x",0,IF($C151&gt;18,IF($C151&gt;36,D157,D155),D154))</f>
        <v>0</v>
      </c>
      <c r="E153" s="116">
        <f t="shared" si="223"/>
        <v>0</v>
      </c>
      <c r="F153" s="116">
        <f>IF(F151="x",0,IF($C151&gt;18,IF($C151&gt;36,F157,F155),F154))</f>
        <v>0</v>
      </c>
      <c r="G153" s="116">
        <f t="shared" ref="G153:J153" si="224">IF(G151="x",0,IF($C151&gt;18,IF($C151&gt;36,G157,G155),G154))</f>
        <v>0</v>
      </c>
      <c r="H153" s="116">
        <f t="shared" si="224"/>
        <v>0</v>
      </c>
      <c r="I153" s="116">
        <f t="shared" si="224"/>
        <v>0</v>
      </c>
      <c r="J153" s="116">
        <f t="shared" si="224"/>
        <v>0</v>
      </c>
      <c r="K153" s="116">
        <f>IF(K151="x",0,IF($C151&gt;18,IF($C151&gt;36,K157,K155),K154))</f>
        <v>0</v>
      </c>
      <c r="L153" s="116">
        <f t="shared" ref="L153:M153" si="225">IF(L151="x",0,IF($C151&gt;18,IF($C151&gt;36,L157,L155),L154))</f>
        <v>0</v>
      </c>
      <c r="M153" s="116">
        <f t="shared" si="225"/>
        <v>0</v>
      </c>
      <c r="N153" s="116">
        <f>IF(N151="x",0,IF($C151&gt;18,IF($C151&gt;36,N157,N155),N154))</f>
        <v>0</v>
      </c>
      <c r="O153" s="116">
        <f t="shared" ref="O153:P153" si="226">IF(O151="x",0,IF($C151&gt;18,IF($C151&gt;36,O157,O155),O154))</f>
        <v>0</v>
      </c>
      <c r="P153" s="116">
        <f t="shared" si="226"/>
        <v>0</v>
      </c>
      <c r="Q153" s="116">
        <f>IF(Q151="x",0,IF($C151&gt;18,IF($C151&gt;36,Q157,Q155),Q154))</f>
        <v>0</v>
      </c>
      <c r="R153" s="116">
        <f t="shared" ref="R153:S153" si="227">IF(R151="x",0,IF($C151&gt;18,IF($C151&gt;36,R157,R155),R154))</f>
        <v>0</v>
      </c>
      <c r="S153" s="116">
        <f t="shared" si="227"/>
        <v>0</v>
      </c>
      <c r="T153" s="116">
        <f>IF(T151="x",0,IF($C151&gt;18,IF($C151&gt;36,T157,T155),T154))</f>
        <v>0</v>
      </c>
      <c r="U153" s="116">
        <f t="shared" ref="U153" si="228">IF(U151="x",0,IF($C151&gt;18,IF($C151&gt;36,U157,U155),U154))</f>
        <v>0</v>
      </c>
      <c r="V153" s="116">
        <f>SUM(D153:U153)</f>
        <v>0</v>
      </c>
    </row>
    <row r="154" spans="1:22" ht="5.0999999999999996" customHeight="1">
      <c r="A154" s="124"/>
      <c r="B154" s="125"/>
      <c r="C154" s="126" t="s">
        <v>13</v>
      </c>
      <c r="D154" s="125">
        <f t="shared" ref="D154:U154" si="229">IF(D$6&gt;$C151,D152,IF((D151-D$5)&lt;=2,(D152+1),IF((D151-D$5+1)=3,1,0)))</f>
        <v>0</v>
      </c>
      <c r="E154" s="125">
        <f t="shared" si="229"/>
        <v>0</v>
      </c>
      <c r="F154" s="125">
        <f t="shared" si="229"/>
        <v>0</v>
      </c>
      <c r="G154" s="125">
        <f t="shared" si="229"/>
        <v>0</v>
      </c>
      <c r="H154" s="125">
        <f t="shared" si="229"/>
        <v>0</v>
      </c>
      <c r="I154" s="125">
        <f t="shared" si="229"/>
        <v>0</v>
      </c>
      <c r="J154" s="125">
        <f t="shared" si="229"/>
        <v>0</v>
      </c>
      <c r="K154" s="125">
        <f t="shared" si="229"/>
        <v>0</v>
      </c>
      <c r="L154" s="125">
        <f t="shared" si="229"/>
        <v>0</v>
      </c>
      <c r="M154" s="125">
        <f t="shared" si="229"/>
        <v>0</v>
      </c>
      <c r="N154" s="125">
        <f t="shared" si="229"/>
        <v>0</v>
      </c>
      <c r="O154" s="125">
        <f t="shared" si="229"/>
        <v>0</v>
      </c>
      <c r="P154" s="125">
        <f t="shared" si="229"/>
        <v>0</v>
      </c>
      <c r="Q154" s="125">
        <f t="shared" si="229"/>
        <v>0</v>
      </c>
      <c r="R154" s="125">
        <f t="shared" si="229"/>
        <v>0</v>
      </c>
      <c r="S154" s="125">
        <f t="shared" si="229"/>
        <v>0</v>
      </c>
      <c r="T154" s="125">
        <f t="shared" si="229"/>
        <v>0</v>
      </c>
      <c r="U154" s="125">
        <f t="shared" si="229"/>
        <v>0</v>
      </c>
      <c r="V154" s="124"/>
    </row>
    <row r="155" spans="1:22" ht="5.0999999999999996" customHeight="1">
      <c r="A155" s="124"/>
      <c r="B155" s="125"/>
      <c r="C155" s="126" t="s">
        <v>14</v>
      </c>
      <c r="D155" s="125">
        <f>IF(D$6&gt;($C151-18),D156,IF((D151-D$5+1)&lt;=3,(D156+1),IF((D151-D$5+1)=4,1,0)))</f>
        <v>0</v>
      </c>
      <c r="E155" s="125">
        <f t="shared" ref="E155:U155" si="230">IF(E$6&gt;($C151-18),E156,IF((E151-E$5+1)&lt;=3,(E156+1),IF((E151-E$5+1)=4,1,0)))</f>
        <v>0</v>
      </c>
      <c r="F155" s="125">
        <f t="shared" si="230"/>
        <v>0</v>
      </c>
      <c r="G155" s="125">
        <f t="shared" si="230"/>
        <v>0</v>
      </c>
      <c r="H155" s="125">
        <f t="shared" si="230"/>
        <v>0</v>
      </c>
      <c r="I155" s="125">
        <f t="shared" si="230"/>
        <v>0</v>
      </c>
      <c r="J155" s="125">
        <f t="shared" si="230"/>
        <v>0</v>
      </c>
      <c r="K155" s="125">
        <f t="shared" si="230"/>
        <v>0</v>
      </c>
      <c r="L155" s="125">
        <f t="shared" si="230"/>
        <v>0</v>
      </c>
      <c r="M155" s="125">
        <f t="shared" si="230"/>
        <v>0</v>
      </c>
      <c r="N155" s="125">
        <f t="shared" si="230"/>
        <v>0</v>
      </c>
      <c r="O155" s="125">
        <f t="shared" si="230"/>
        <v>0</v>
      </c>
      <c r="P155" s="125">
        <f t="shared" si="230"/>
        <v>0</v>
      </c>
      <c r="Q155" s="125">
        <f t="shared" si="230"/>
        <v>0</v>
      </c>
      <c r="R155" s="125">
        <f t="shared" si="230"/>
        <v>0</v>
      </c>
      <c r="S155" s="125">
        <f t="shared" si="230"/>
        <v>0</v>
      </c>
      <c r="T155" s="125">
        <f t="shared" si="230"/>
        <v>0</v>
      </c>
      <c r="U155" s="125">
        <f t="shared" si="230"/>
        <v>0</v>
      </c>
      <c r="V155" s="124"/>
    </row>
    <row r="156" spans="1:22" ht="5.0999999999999996" customHeight="1">
      <c r="A156" s="124"/>
      <c r="B156" s="125"/>
      <c r="C156" s="127" t="s">
        <v>17</v>
      </c>
      <c r="D156" s="124">
        <f>IF(D151&gt;(D$5+3),0,(D$5-D151+3))</f>
        <v>0</v>
      </c>
      <c r="E156" s="124">
        <f t="shared" ref="E156:U156" si="231">IF(E151&gt;(E$5+3),0,(E$5-E151+3))</f>
        <v>0</v>
      </c>
      <c r="F156" s="124">
        <f t="shared" si="231"/>
        <v>0</v>
      </c>
      <c r="G156" s="124">
        <f t="shared" si="231"/>
        <v>0</v>
      </c>
      <c r="H156" s="124">
        <f t="shared" si="231"/>
        <v>0</v>
      </c>
      <c r="I156" s="124">
        <f t="shared" si="231"/>
        <v>0</v>
      </c>
      <c r="J156" s="124">
        <f t="shared" si="231"/>
        <v>0</v>
      </c>
      <c r="K156" s="124">
        <f t="shared" si="231"/>
        <v>0</v>
      </c>
      <c r="L156" s="124">
        <f t="shared" si="231"/>
        <v>0</v>
      </c>
      <c r="M156" s="124">
        <f t="shared" si="231"/>
        <v>0</v>
      </c>
      <c r="N156" s="124">
        <f t="shared" si="231"/>
        <v>0</v>
      </c>
      <c r="O156" s="124">
        <f t="shared" si="231"/>
        <v>0</v>
      </c>
      <c r="P156" s="124">
        <f t="shared" si="231"/>
        <v>0</v>
      </c>
      <c r="Q156" s="124">
        <f t="shared" si="231"/>
        <v>0</v>
      </c>
      <c r="R156" s="124">
        <f t="shared" si="231"/>
        <v>0</v>
      </c>
      <c r="S156" s="124">
        <f t="shared" si="231"/>
        <v>0</v>
      </c>
      <c r="T156" s="124">
        <f t="shared" si="231"/>
        <v>0</v>
      </c>
      <c r="U156" s="124">
        <f t="shared" si="231"/>
        <v>0</v>
      </c>
      <c r="V156" s="124"/>
    </row>
    <row r="157" spans="1:22" ht="5.0999999999999996" customHeight="1">
      <c r="A157" s="124"/>
      <c r="B157" s="125"/>
      <c r="C157" s="126" t="s">
        <v>15</v>
      </c>
      <c r="D157" s="125">
        <f>IF(D$6&gt;($C151-36),D158,IF((D151-D$5+1)&lt;=4,(D158+1),IF((D151-D$5+1)=5,1,0)))</f>
        <v>0</v>
      </c>
      <c r="E157" s="125">
        <f t="shared" ref="E157:U157" si="232">IF(E$6&gt;($C151-36),E158,IF((E151-E$5+1)&lt;=4,(E158+1),IF((E151-E$5+1)=5,1,0)))</f>
        <v>0</v>
      </c>
      <c r="F157" s="125">
        <f t="shared" si="232"/>
        <v>0</v>
      </c>
      <c r="G157" s="125">
        <f t="shared" si="232"/>
        <v>0</v>
      </c>
      <c r="H157" s="125">
        <f t="shared" si="232"/>
        <v>0</v>
      </c>
      <c r="I157" s="125">
        <f t="shared" si="232"/>
        <v>0</v>
      </c>
      <c r="J157" s="125">
        <f t="shared" si="232"/>
        <v>0</v>
      </c>
      <c r="K157" s="125">
        <f t="shared" si="232"/>
        <v>0</v>
      </c>
      <c r="L157" s="125">
        <f t="shared" si="232"/>
        <v>0</v>
      </c>
      <c r="M157" s="125">
        <f t="shared" si="232"/>
        <v>0</v>
      </c>
      <c r="N157" s="125">
        <f t="shared" si="232"/>
        <v>0</v>
      </c>
      <c r="O157" s="125">
        <f t="shared" si="232"/>
        <v>0</v>
      </c>
      <c r="P157" s="125">
        <f t="shared" si="232"/>
        <v>0</v>
      </c>
      <c r="Q157" s="125">
        <f t="shared" si="232"/>
        <v>0</v>
      </c>
      <c r="R157" s="125">
        <f t="shared" si="232"/>
        <v>0</v>
      </c>
      <c r="S157" s="125">
        <f t="shared" si="232"/>
        <v>0</v>
      </c>
      <c r="T157" s="125">
        <f t="shared" si="232"/>
        <v>0</v>
      </c>
      <c r="U157" s="125">
        <f t="shared" si="232"/>
        <v>0</v>
      </c>
      <c r="V157" s="124"/>
    </row>
    <row r="158" spans="1:22" ht="5.0999999999999996" customHeight="1">
      <c r="A158" s="124"/>
      <c r="B158" s="125"/>
      <c r="C158" s="127" t="s">
        <v>16</v>
      </c>
      <c r="D158" s="124">
        <f>IF(D151&gt;(D$5+4),0,(D$5-D151+4))</f>
        <v>0</v>
      </c>
      <c r="E158" s="124">
        <f t="shared" ref="E158:U158" si="233">IF(E151&gt;(E$5+4),0,(E$5-E151+4))</f>
        <v>0</v>
      </c>
      <c r="F158" s="124">
        <f t="shared" si="233"/>
        <v>0</v>
      </c>
      <c r="G158" s="124">
        <f t="shared" si="233"/>
        <v>0</v>
      </c>
      <c r="H158" s="124">
        <f t="shared" si="233"/>
        <v>0</v>
      </c>
      <c r="I158" s="124">
        <f t="shared" si="233"/>
        <v>0</v>
      </c>
      <c r="J158" s="124">
        <f t="shared" si="233"/>
        <v>0</v>
      </c>
      <c r="K158" s="124">
        <f t="shared" si="233"/>
        <v>0</v>
      </c>
      <c r="L158" s="124">
        <f t="shared" si="233"/>
        <v>0</v>
      </c>
      <c r="M158" s="124">
        <f t="shared" si="233"/>
        <v>0</v>
      </c>
      <c r="N158" s="124">
        <f t="shared" si="233"/>
        <v>0</v>
      </c>
      <c r="O158" s="124">
        <f t="shared" si="233"/>
        <v>0</v>
      </c>
      <c r="P158" s="124">
        <f t="shared" si="233"/>
        <v>0</v>
      </c>
      <c r="Q158" s="124">
        <f t="shared" si="233"/>
        <v>0</v>
      </c>
      <c r="R158" s="124">
        <f t="shared" si="233"/>
        <v>0</v>
      </c>
      <c r="S158" s="124">
        <f t="shared" si="233"/>
        <v>0</v>
      </c>
      <c r="T158" s="124">
        <f t="shared" si="233"/>
        <v>0</v>
      </c>
      <c r="U158" s="124">
        <f t="shared" si="233"/>
        <v>0</v>
      </c>
      <c r="V158" s="125"/>
    </row>
    <row r="159" spans="1:22" ht="15.75">
      <c r="A159" s="123">
        <f>'Vnos rezultatov'!B26</f>
        <v>0</v>
      </c>
      <c r="B159" s="123">
        <f>'Vnos rezultatov'!C26</f>
        <v>-1.3</v>
      </c>
      <c r="C159" s="123">
        <f>'Vnos rezultatov'!E26</f>
        <v>0</v>
      </c>
      <c r="D159" s="116" t="str">
        <f>'Vnos rezultatov'!H26</f>
        <v>x</v>
      </c>
      <c r="E159" s="116" t="str">
        <f>'Vnos rezultatov'!I26</f>
        <v>x</v>
      </c>
      <c r="F159" s="116" t="str">
        <f>'Vnos rezultatov'!J26</f>
        <v>x</v>
      </c>
      <c r="G159" s="116" t="str">
        <f>'Vnos rezultatov'!K26</f>
        <v>x</v>
      </c>
      <c r="H159" s="116" t="str">
        <f>'Vnos rezultatov'!L26</f>
        <v>x</v>
      </c>
      <c r="I159" s="116" t="str">
        <f>'Vnos rezultatov'!M26</f>
        <v>x</v>
      </c>
      <c r="J159" s="116" t="str">
        <f>'Vnos rezultatov'!N26</f>
        <v>x</v>
      </c>
      <c r="K159" s="116" t="str">
        <f>'Vnos rezultatov'!O26</f>
        <v>x</v>
      </c>
      <c r="L159" s="116" t="str">
        <f>'Vnos rezultatov'!P26</f>
        <v>x</v>
      </c>
      <c r="M159" s="116" t="str">
        <f>'Vnos rezultatov'!Q26</f>
        <v>x</v>
      </c>
      <c r="N159" s="116" t="str">
        <f>'Vnos rezultatov'!R26</f>
        <v>x</v>
      </c>
      <c r="O159" s="116" t="str">
        <f>'Vnos rezultatov'!S26</f>
        <v>x</v>
      </c>
      <c r="P159" s="116" t="str">
        <f>'Vnos rezultatov'!T26</f>
        <v>x</v>
      </c>
      <c r="Q159" s="116" t="str">
        <f>'Vnos rezultatov'!U26</f>
        <v>x</v>
      </c>
      <c r="R159" s="116" t="str">
        <f>'Vnos rezultatov'!V26</f>
        <v>x</v>
      </c>
      <c r="S159" s="116" t="str">
        <f>'Vnos rezultatov'!W26</f>
        <v>x</v>
      </c>
      <c r="T159" s="116" t="str">
        <f>'Vnos rezultatov'!X26</f>
        <v>x</v>
      </c>
      <c r="U159" s="116" t="str">
        <f>'Vnos rezultatov'!Y26</f>
        <v>x</v>
      </c>
      <c r="V159" s="116">
        <f>SUM(D159:U159)</f>
        <v>0</v>
      </c>
    </row>
    <row r="160" spans="1:22" ht="15.75">
      <c r="A160" s="123"/>
      <c r="B160" s="123"/>
      <c r="C160" s="123" t="s">
        <v>11</v>
      </c>
      <c r="D160" s="116">
        <f>IF(D159&gt;(D$5+2),0,(D$5-D159+2))</f>
        <v>0</v>
      </c>
      <c r="E160" s="116">
        <f t="shared" ref="E160:U160" si="234">IF(E159&gt;(E$5+2),0,(E$5-E159+2))</f>
        <v>0</v>
      </c>
      <c r="F160" s="116">
        <f t="shared" si="234"/>
        <v>0</v>
      </c>
      <c r="G160" s="116">
        <f t="shared" si="234"/>
        <v>0</v>
      </c>
      <c r="H160" s="116">
        <f t="shared" si="234"/>
        <v>0</v>
      </c>
      <c r="I160" s="116">
        <f t="shared" si="234"/>
        <v>0</v>
      </c>
      <c r="J160" s="116">
        <f t="shared" si="234"/>
        <v>0</v>
      </c>
      <c r="K160" s="116">
        <f t="shared" si="234"/>
        <v>0</v>
      </c>
      <c r="L160" s="116">
        <f t="shared" si="234"/>
        <v>0</v>
      </c>
      <c r="M160" s="116">
        <f t="shared" si="234"/>
        <v>0</v>
      </c>
      <c r="N160" s="116">
        <f t="shared" si="234"/>
        <v>0</v>
      </c>
      <c r="O160" s="116">
        <f t="shared" si="234"/>
        <v>0</v>
      </c>
      <c r="P160" s="116">
        <f t="shared" si="234"/>
        <v>0</v>
      </c>
      <c r="Q160" s="116">
        <f t="shared" si="234"/>
        <v>0</v>
      </c>
      <c r="R160" s="116">
        <f t="shared" si="234"/>
        <v>0</v>
      </c>
      <c r="S160" s="116">
        <f t="shared" si="234"/>
        <v>0</v>
      </c>
      <c r="T160" s="116">
        <f t="shared" si="234"/>
        <v>0</v>
      </c>
      <c r="U160" s="116">
        <f t="shared" si="234"/>
        <v>0</v>
      </c>
      <c r="V160" s="116">
        <f>SUM(D160:U160)</f>
        <v>0</v>
      </c>
    </row>
    <row r="161" spans="1:22" ht="15.75">
      <c r="A161" s="123"/>
      <c r="B161" s="123"/>
      <c r="C161" s="123" t="s">
        <v>12</v>
      </c>
      <c r="D161" s="116">
        <f t="shared" ref="D161:E161" si="235">IF(D159="x",0,IF($C159&gt;18,IF($C159&gt;36,D165,D163),D162))</f>
        <v>0</v>
      </c>
      <c r="E161" s="116">
        <f t="shared" si="235"/>
        <v>0</v>
      </c>
      <c r="F161" s="116">
        <f>IF(F159="x",0,IF($C159&gt;18,IF($C159&gt;36,F165,F163),F162))</f>
        <v>0</v>
      </c>
      <c r="G161" s="116">
        <f t="shared" ref="G161:J161" si="236">IF(G159="x",0,IF($C159&gt;18,IF($C159&gt;36,G165,G163),G162))</f>
        <v>0</v>
      </c>
      <c r="H161" s="116">
        <f t="shared" si="236"/>
        <v>0</v>
      </c>
      <c r="I161" s="116">
        <f t="shared" si="236"/>
        <v>0</v>
      </c>
      <c r="J161" s="116">
        <f t="shared" si="236"/>
        <v>0</v>
      </c>
      <c r="K161" s="116">
        <f>IF(K159="x",0,IF($C159&gt;18,IF($C159&gt;36,K165,K163),K162))</f>
        <v>0</v>
      </c>
      <c r="L161" s="116">
        <f t="shared" ref="L161:M161" si="237">IF(L159="x",0,IF($C159&gt;18,IF($C159&gt;36,L165,L163),L162))</f>
        <v>0</v>
      </c>
      <c r="M161" s="116">
        <f t="shared" si="237"/>
        <v>0</v>
      </c>
      <c r="N161" s="116">
        <f>IF(N159="x",0,IF($C159&gt;18,IF($C159&gt;36,N165,N163),N162))</f>
        <v>0</v>
      </c>
      <c r="O161" s="116">
        <f t="shared" ref="O161:P161" si="238">IF(O159="x",0,IF($C159&gt;18,IF($C159&gt;36,O165,O163),O162))</f>
        <v>0</v>
      </c>
      <c r="P161" s="116">
        <f t="shared" si="238"/>
        <v>0</v>
      </c>
      <c r="Q161" s="116">
        <f>IF(Q159="x",0,IF($C159&gt;18,IF($C159&gt;36,Q165,Q163),Q162))</f>
        <v>0</v>
      </c>
      <c r="R161" s="116">
        <f t="shared" ref="R161:S161" si="239">IF(R159="x",0,IF($C159&gt;18,IF($C159&gt;36,R165,R163),R162))</f>
        <v>0</v>
      </c>
      <c r="S161" s="116">
        <f t="shared" si="239"/>
        <v>0</v>
      </c>
      <c r="T161" s="116">
        <f>IF(T159="x",0,IF($C159&gt;18,IF($C159&gt;36,T165,T163),T162))</f>
        <v>0</v>
      </c>
      <c r="U161" s="116">
        <f t="shared" ref="U161" si="240">IF(U159="x",0,IF($C159&gt;18,IF($C159&gt;36,U165,U163),U162))</f>
        <v>0</v>
      </c>
      <c r="V161" s="116">
        <f>SUM(D161:U161)</f>
        <v>0</v>
      </c>
    </row>
    <row r="162" spans="1:22" ht="5.0999999999999996" customHeight="1">
      <c r="A162" s="124"/>
      <c r="B162" s="125"/>
      <c r="C162" s="126" t="s">
        <v>13</v>
      </c>
      <c r="D162" s="125">
        <f t="shared" ref="D162:U162" si="241">IF(D$6&gt;$C159,D160,IF((D159-D$5)&lt;=2,(D160+1),IF((D159-D$5+1)=3,1,0)))</f>
        <v>0</v>
      </c>
      <c r="E162" s="125">
        <f t="shared" si="241"/>
        <v>0</v>
      </c>
      <c r="F162" s="125">
        <f t="shared" si="241"/>
        <v>0</v>
      </c>
      <c r="G162" s="125">
        <f t="shared" si="241"/>
        <v>0</v>
      </c>
      <c r="H162" s="125">
        <f t="shared" si="241"/>
        <v>0</v>
      </c>
      <c r="I162" s="125">
        <f t="shared" si="241"/>
        <v>0</v>
      </c>
      <c r="J162" s="125">
        <f t="shared" si="241"/>
        <v>0</v>
      </c>
      <c r="K162" s="125">
        <f t="shared" si="241"/>
        <v>0</v>
      </c>
      <c r="L162" s="125">
        <f t="shared" si="241"/>
        <v>0</v>
      </c>
      <c r="M162" s="125">
        <f t="shared" si="241"/>
        <v>0</v>
      </c>
      <c r="N162" s="125">
        <f t="shared" si="241"/>
        <v>0</v>
      </c>
      <c r="O162" s="125">
        <f t="shared" si="241"/>
        <v>0</v>
      </c>
      <c r="P162" s="125">
        <f t="shared" si="241"/>
        <v>0</v>
      </c>
      <c r="Q162" s="125">
        <f t="shared" si="241"/>
        <v>0</v>
      </c>
      <c r="R162" s="125">
        <f t="shared" si="241"/>
        <v>0</v>
      </c>
      <c r="S162" s="125">
        <f t="shared" si="241"/>
        <v>0</v>
      </c>
      <c r="T162" s="125">
        <f t="shared" si="241"/>
        <v>0</v>
      </c>
      <c r="U162" s="125">
        <f t="shared" si="241"/>
        <v>0</v>
      </c>
      <c r="V162" s="124"/>
    </row>
    <row r="163" spans="1:22" ht="5.0999999999999996" customHeight="1">
      <c r="A163" s="124"/>
      <c r="B163" s="125"/>
      <c r="C163" s="126" t="s">
        <v>14</v>
      </c>
      <c r="D163" s="125">
        <f>IF(D$6&gt;($C159-18),D164,IF((D159-D$5+1)&lt;=3,(D164+1),IF((D159-D$5+1)=4,1,0)))</f>
        <v>0</v>
      </c>
      <c r="E163" s="125">
        <f t="shared" ref="E163:U163" si="242">IF(E$6&gt;($C159-18),E164,IF((E159-E$5+1)&lt;=3,(E164+1),IF((E159-E$5+1)=4,1,0)))</f>
        <v>0</v>
      </c>
      <c r="F163" s="125">
        <f t="shared" si="242"/>
        <v>0</v>
      </c>
      <c r="G163" s="125">
        <f t="shared" si="242"/>
        <v>0</v>
      </c>
      <c r="H163" s="125">
        <f t="shared" si="242"/>
        <v>0</v>
      </c>
      <c r="I163" s="125">
        <f t="shared" si="242"/>
        <v>0</v>
      </c>
      <c r="J163" s="125">
        <f t="shared" si="242"/>
        <v>0</v>
      </c>
      <c r="K163" s="125">
        <f t="shared" si="242"/>
        <v>0</v>
      </c>
      <c r="L163" s="125">
        <f t="shared" si="242"/>
        <v>0</v>
      </c>
      <c r="M163" s="125">
        <f t="shared" si="242"/>
        <v>0</v>
      </c>
      <c r="N163" s="125">
        <f t="shared" si="242"/>
        <v>0</v>
      </c>
      <c r="O163" s="125">
        <f t="shared" si="242"/>
        <v>0</v>
      </c>
      <c r="P163" s="125">
        <f t="shared" si="242"/>
        <v>0</v>
      </c>
      <c r="Q163" s="125">
        <f t="shared" si="242"/>
        <v>0</v>
      </c>
      <c r="R163" s="125">
        <f t="shared" si="242"/>
        <v>0</v>
      </c>
      <c r="S163" s="125">
        <f t="shared" si="242"/>
        <v>0</v>
      </c>
      <c r="T163" s="125">
        <f t="shared" si="242"/>
        <v>0</v>
      </c>
      <c r="U163" s="125">
        <f t="shared" si="242"/>
        <v>0</v>
      </c>
      <c r="V163" s="124"/>
    </row>
    <row r="164" spans="1:22" ht="5.0999999999999996" customHeight="1">
      <c r="A164" s="124"/>
      <c r="B164" s="125"/>
      <c r="C164" s="127" t="s">
        <v>17</v>
      </c>
      <c r="D164" s="124">
        <f>IF(D159&gt;(D$5+3),0,(D$5-D159+3))</f>
        <v>0</v>
      </c>
      <c r="E164" s="124">
        <f t="shared" ref="E164:U164" si="243">IF(E159&gt;(E$5+3),0,(E$5-E159+3))</f>
        <v>0</v>
      </c>
      <c r="F164" s="124">
        <f t="shared" si="243"/>
        <v>0</v>
      </c>
      <c r="G164" s="124">
        <f t="shared" si="243"/>
        <v>0</v>
      </c>
      <c r="H164" s="124">
        <f t="shared" si="243"/>
        <v>0</v>
      </c>
      <c r="I164" s="124">
        <f t="shared" si="243"/>
        <v>0</v>
      </c>
      <c r="J164" s="124">
        <f t="shared" si="243"/>
        <v>0</v>
      </c>
      <c r="K164" s="124">
        <f t="shared" si="243"/>
        <v>0</v>
      </c>
      <c r="L164" s="124">
        <f t="shared" si="243"/>
        <v>0</v>
      </c>
      <c r="M164" s="124">
        <f t="shared" si="243"/>
        <v>0</v>
      </c>
      <c r="N164" s="124">
        <f t="shared" si="243"/>
        <v>0</v>
      </c>
      <c r="O164" s="124">
        <f t="shared" si="243"/>
        <v>0</v>
      </c>
      <c r="P164" s="124">
        <f t="shared" si="243"/>
        <v>0</v>
      </c>
      <c r="Q164" s="124">
        <f t="shared" si="243"/>
        <v>0</v>
      </c>
      <c r="R164" s="124">
        <f t="shared" si="243"/>
        <v>0</v>
      </c>
      <c r="S164" s="124">
        <f t="shared" si="243"/>
        <v>0</v>
      </c>
      <c r="T164" s="124">
        <f t="shared" si="243"/>
        <v>0</v>
      </c>
      <c r="U164" s="124">
        <f t="shared" si="243"/>
        <v>0</v>
      </c>
      <c r="V164" s="124"/>
    </row>
    <row r="165" spans="1:22" ht="5.0999999999999996" customHeight="1">
      <c r="A165" s="124"/>
      <c r="B165" s="125"/>
      <c r="C165" s="126" t="s">
        <v>15</v>
      </c>
      <c r="D165" s="125">
        <f>IF(D$6&gt;($C159-36),D166,IF((D159-D$5+1)&lt;=4,(D166+1),IF((D159-D$5+1)=5,1,0)))</f>
        <v>0</v>
      </c>
      <c r="E165" s="125">
        <f t="shared" ref="E165:U165" si="244">IF(E$6&gt;($C159-36),E166,IF((E159-E$5+1)&lt;=4,(E166+1),IF((E159-E$5+1)=5,1,0)))</f>
        <v>0</v>
      </c>
      <c r="F165" s="125">
        <f t="shared" si="244"/>
        <v>0</v>
      </c>
      <c r="G165" s="125">
        <f t="shared" si="244"/>
        <v>0</v>
      </c>
      <c r="H165" s="125">
        <f t="shared" si="244"/>
        <v>0</v>
      </c>
      <c r="I165" s="125">
        <f t="shared" si="244"/>
        <v>0</v>
      </c>
      <c r="J165" s="125">
        <f t="shared" si="244"/>
        <v>0</v>
      </c>
      <c r="K165" s="125">
        <f t="shared" si="244"/>
        <v>0</v>
      </c>
      <c r="L165" s="125">
        <f t="shared" si="244"/>
        <v>0</v>
      </c>
      <c r="M165" s="125">
        <f t="shared" si="244"/>
        <v>0</v>
      </c>
      <c r="N165" s="125">
        <f t="shared" si="244"/>
        <v>0</v>
      </c>
      <c r="O165" s="125">
        <f t="shared" si="244"/>
        <v>0</v>
      </c>
      <c r="P165" s="125">
        <f t="shared" si="244"/>
        <v>0</v>
      </c>
      <c r="Q165" s="125">
        <f t="shared" si="244"/>
        <v>0</v>
      </c>
      <c r="R165" s="125">
        <f t="shared" si="244"/>
        <v>0</v>
      </c>
      <c r="S165" s="125">
        <f t="shared" si="244"/>
        <v>0</v>
      </c>
      <c r="T165" s="125">
        <f t="shared" si="244"/>
        <v>0</v>
      </c>
      <c r="U165" s="125">
        <f t="shared" si="244"/>
        <v>0</v>
      </c>
      <c r="V165" s="124"/>
    </row>
    <row r="166" spans="1:22" ht="5.0999999999999996" customHeight="1">
      <c r="A166" s="124"/>
      <c r="B166" s="125"/>
      <c r="C166" s="127" t="s">
        <v>16</v>
      </c>
      <c r="D166" s="124">
        <f>IF(D159&gt;(D$5+4),0,(D$5-D159+4))</f>
        <v>0</v>
      </c>
      <c r="E166" s="124">
        <f t="shared" ref="E166:U166" si="245">IF(E159&gt;(E$5+4),0,(E$5-E159+4))</f>
        <v>0</v>
      </c>
      <c r="F166" s="124">
        <f t="shared" si="245"/>
        <v>0</v>
      </c>
      <c r="G166" s="124">
        <f t="shared" si="245"/>
        <v>0</v>
      </c>
      <c r="H166" s="124">
        <f t="shared" si="245"/>
        <v>0</v>
      </c>
      <c r="I166" s="124">
        <f t="shared" si="245"/>
        <v>0</v>
      </c>
      <c r="J166" s="124">
        <f t="shared" si="245"/>
        <v>0</v>
      </c>
      <c r="K166" s="124">
        <f t="shared" si="245"/>
        <v>0</v>
      </c>
      <c r="L166" s="124">
        <f t="shared" si="245"/>
        <v>0</v>
      </c>
      <c r="M166" s="124">
        <f t="shared" si="245"/>
        <v>0</v>
      </c>
      <c r="N166" s="124">
        <f t="shared" si="245"/>
        <v>0</v>
      </c>
      <c r="O166" s="124">
        <f t="shared" si="245"/>
        <v>0</v>
      </c>
      <c r="P166" s="124">
        <f t="shared" si="245"/>
        <v>0</v>
      </c>
      <c r="Q166" s="124">
        <f t="shared" si="245"/>
        <v>0</v>
      </c>
      <c r="R166" s="124">
        <f t="shared" si="245"/>
        <v>0</v>
      </c>
      <c r="S166" s="124">
        <f t="shared" si="245"/>
        <v>0</v>
      </c>
      <c r="T166" s="124">
        <f t="shared" si="245"/>
        <v>0</v>
      </c>
      <c r="U166" s="124">
        <f t="shared" si="245"/>
        <v>0</v>
      </c>
      <c r="V166" s="125"/>
    </row>
    <row r="167" spans="1:22" ht="15.75">
      <c r="A167" s="123">
        <f>'Vnos rezultatov'!B27</f>
        <v>0</v>
      </c>
      <c r="B167" s="123">
        <f>'Vnos rezultatov'!C27</f>
        <v>-1.3</v>
      </c>
      <c r="C167" s="123">
        <f>'Vnos rezultatov'!E27</f>
        <v>0</v>
      </c>
      <c r="D167" s="116" t="str">
        <f>'Vnos rezultatov'!H27</f>
        <v>x</v>
      </c>
      <c r="E167" s="116" t="str">
        <f>'Vnos rezultatov'!I27</f>
        <v>x</v>
      </c>
      <c r="F167" s="116" t="str">
        <f>'Vnos rezultatov'!J27</f>
        <v>x</v>
      </c>
      <c r="G167" s="116" t="str">
        <f>'Vnos rezultatov'!K27</f>
        <v>x</v>
      </c>
      <c r="H167" s="116" t="str">
        <f>'Vnos rezultatov'!L27</f>
        <v>x</v>
      </c>
      <c r="I167" s="116" t="str">
        <f>'Vnos rezultatov'!M27</f>
        <v>x</v>
      </c>
      <c r="J167" s="116" t="str">
        <f>'Vnos rezultatov'!N27</f>
        <v>x</v>
      </c>
      <c r="K167" s="116" t="str">
        <f>'Vnos rezultatov'!O27</f>
        <v>x</v>
      </c>
      <c r="L167" s="116" t="str">
        <f>'Vnos rezultatov'!P27</f>
        <v>x</v>
      </c>
      <c r="M167" s="116" t="str">
        <f>'Vnos rezultatov'!Q27</f>
        <v>x</v>
      </c>
      <c r="N167" s="116" t="str">
        <f>'Vnos rezultatov'!R27</f>
        <v>x</v>
      </c>
      <c r="O167" s="116" t="str">
        <f>'Vnos rezultatov'!S27</f>
        <v>x</v>
      </c>
      <c r="P167" s="116" t="str">
        <f>'Vnos rezultatov'!T27</f>
        <v>x</v>
      </c>
      <c r="Q167" s="116" t="str">
        <f>'Vnos rezultatov'!U27</f>
        <v>x</v>
      </c>
      <c r="R167" s="116" t="str">
        <f>'Vnos rezultatov'!V27</f>
        <v>x</v>
      </c>
      <c r="S167" s="116" t="str">
        <f>'Vnos rezultatov'!W27</f>
        <v>x</v>
      </c>
      <c r="T167" s="116" t="str">
        <f>'Vnos rezultatov'!X27</f>
        <v>x</v>
      </c>
      <c r="U167" s="116" t="str">
        <f>'Vnos rezultatov'!Y27</f>
        <v>x</v>
      </c>
      <c r="V167" s="116">
        <f>SUM(D167:U167)</f>
        <v>0</v>
      </c>
    </row>
    <row r="168" spans="1:22" ht="15.75">
      <c r="A168" s="123"/>
      <c r="B168" s="123"/>
      <c r="C168" s="123" t="s">
        <v>11</v>
      </c>
      <c r="D168" s="116">
        <f>IF(D167&gt;(D$5+2),0,(D$5-D167+2))</f>
        <v>0</v>
      </c>
      <c r="E168" s="116">
        <f t="shared" ref="E168:U168" si="246">IF(E167&gt;(E$5+2),0,(E$5-E167+2))</f>
        <v>0</v>
      </c>
      <c r="F168" s="116">
        <f t="shared" si="246"/>
        <v>0</v>
      </c>
      <c r="G168" s="116">
        <f t="shared" si="246"/>
        <v>0</v>
      </c>
      <c r="H168" s="116">
        <f t="shared" si="246"/>
        <v>0</v>
      </c>
      <c r="I168" s="116">
        <f t="shared" si="246"/>
        <v>0</v>
      </c>
      <c r="J168" s="116">
        <f t="shared" si="246"/>
        <v>0</v>
      </c>
      <c r="K168" s="116">
        <f t="shared" si="246"/>
        <v>0</v>
      </c>
      <c r="L168" s="116">
        <f t="shared" si="246"/>
        <v>0</v>
      </c>
      <c r="M168" s="116">
        <f t="shared" si="246"/>
        <v>0</v>
      </c>
      <c r="N168" s="116">
        <f t="shared" si="246"/>
        <v>0</v>
      </c>
      <c r="O168" s="116">
        <f t="shared" si="246"/>
        <v>0</v>
      </c>
      <c r="P168" s="116">
        <f t="shared" si="246"/>
        <v>0</v>
      </c>
      <c r="Q168" s="116">
        <f t="shared" si="246"/>
        <v>0</v>
      </c>
      <c r="R168" s="116">
        <f t="shared" si="246"/>
        <v>0</v>
      </c>
      <c r="S168" s="116">
        <f t="shared" si="246"/>
        <v>0</v>
      </c>
      <c r="T168" s="116">
        <f t="shared" si="246"/>
        <v>0</v>
      </c>
      <c r="U168" s="116">
        <f t="shared" si="246"/>
        <v>0</v>
      </c>
      <c r="V168" s="116">
        <f>SUM(D168:U168)</f>
        <v>0</v>
      </c>
    </row>
    <row r="169" spans="1:22" ht="15.75">
      <c r="A169" s="123"/>
      <c r="B169" s="123"/>
      <c r="C169" s="123" t="s">
        <v>12</v>
      </c>
      <c r="D169" s="116">
        <f t="shared" ref="D169:E169" si="247">IF(D167="x",0,IF($C167&gt;18,IF($C167&gt;36,D173,D171),D170))</f>
        <v>0</v>
      </c>
      <c r="E169" s="116">
        <f t="shared" si="247"/>
        <v>0</v>
      </c>
      <c r="F169" s="116">
        <f>IF(F167="x",0,IF($C167&gt;18,IF($C167&gt;36,F173,F171),F170))</f>
        <v>0</v>
      </c>
      <c r="G169" s="116">
        <f t="shared" ref="G169:J169" si="248">IF(G167="x",0,IF($C167&gt;18,IF($C167&gt;36,G173,G171),G170))</f>
        <v>0</v>
      </c>
      <c r="H169" s="116">
        <f t="shared" si="248"/>
        <v>0</v>
      </c>
      <c r="I169" s="116">
        <f t="shared" si="248"/>
        <v>0</v>
      </c>
      <c r="J169" s="116">
        <f t="shared" si="248"/>
        <v>0</v>
      </c>
      <c r="K169" s="116">
        <f>IF(K167="x",0,IF($C167&gt;18,IF($C167&gt;36,K173,K171),K170))</f>
        <v>0</v>
      </c>
      <c r="L169" s="116">
        <f t="shared" ref="L169:M169" si="249">IF(L167="x",0,IF($C167&gt;18,IF($C167&gt;36,L173,L171),L170))</f>
        <v>0</v>
      </c>
      <c r="M169" s="116">
        <f t="shared" si="249"/>
        <v>0</v>
      </c>
      <c r="N169" s="116">
        <f>IF(N167="x",0,IF($C167&gt;18,IF($C167&gt;36,N173,N171),N170))</f>
        <v>0</v>
      </c>
      <c r="O169" s="116">
        <f t="shared" ref="O169:P169" si="250">IF(O167="x",0,IF($C167&gt;18,IF($C167&gt;36,O173,O171),O170))</f>
        <v>0</v>
      </c>
      <c r="P169" s="116">
        <f t="shared" si="250"/>
        <v>0</v>
      </c>
      <c r="Q169" s="116">
        <f>IF(Q167="x",0,IF($C167&gt;18,IF($C167&gt;36,Q173,Q171),Q170))</f>
        <v>0</v>
      </c>
      <c r="R169" s="116">
        <f t="shared" ref="R169:S169" si="251">IF(R167="x",0,IF($C167&gt;18,IF($C167&gt;36,R173,R171),R170))</f>
        <v>0</v>
      </c>
      <c r="S169" s="116">
        <f t="shared" si="251"/>
        <v>0</v>
      </c>
      <c r="T169" s="116">
        <f>IF(T167="x",0,IF($C167&gt;18,IF($C167&gt;36,T173,T171),T170))</f>
        <v>0</v>
      </c>
      <c r="U169" s="116">
        <f t="shared" ref="U169" si="252">IF(U167="x",0,IF($C167&gt;18,IF($C167&gt;36,U173,U171),U170))</f>
        <v>0</v>
      </c>
      <c r="V169" s="116">
        <f>SUM(D169:U169)</f>
        <v>0</v>
      </c>
    </row>
    <row r="170" spans="1:22" ht="5.0999999999999996" customHeight="1">
      <c r="A170" s="124"/>
      <c r="B170" s="125"/>
      <c r="C170" s="126" t="s">
        <v>13</v>
      </c>
      <c r="D170" s="125">
        <f t="shared" ref="D170:U170" si="253">IF(D$6&gt;$C167,D168,IF((D167-D$5)&lt;=2,(D168+1),IF((D167-D$5+1)=3,1,0)))</f>
        <v>0</v>
      </c>
      <c r="E170" s="125">
        <f t="shared" si="253"/>
        <v>0</v>
      </c>
      <c r="F170" s="125">
        <f t="shared" si="253"/>
        <v>0</v>
      </c>
      <c r="G170" s="125">
        <f t="shared" si="253"/>
        <v>0</v>
      </c>
      <c r="H170" s="125">
        <f t="shared" si="253"/>
        <v>0</v>
      </c>
      <c r="I170" s="125">
        <f t="shared" si="253"/>
        <v>0</v>
      </c>
      <c r="J170" s="125">
        <f t="shared" si="253"/>
        <v>0</v>
      </c>
      <c r="K170" s="125">
        <f t="shared" si="253"/>
        <v>0</v>
      </c>
      <c r="L170" s="125">
        <f t="shared" si="253"/>
        <v>0</v>
      </c>
      <c r="M170" s="125">
        <f t="shared" si="253"/>
        <v>0</v>
      </c>
      <c r="N170" s="125">
        <f t="shared" si="253"/>
        <v>0</v>
      </c>
      <c r="O170" s="125">
        <f t="shared" si="253"/>
        <v>0</v>
      </c>
      <c r="P170" s="125">
        <f t="shared" si="253"/>
        <v>0</v>
      </c>
      <c r="Q170" s="125">
        <f t="shared" si="253"/>
        <v>0</v>
      </c>
      <c r="R170" s="125">
        <f t="shared" si="253"/>
        <v>0</v>
      </c>
      <c r="S170" s="125">
        <f t="shared" si="253"/>
        <v>0</v>
      </c>
      <c r="T170" s="125">
        <f t="shared" si="253"/>
        <v>0</v>
      </c>
      <c r="U170" s="125">
        <f t="shared" si="253"/>
        <v>0</v>
      </c>
      <c r="V170" s="124"/>
    </row>
    <row r="171" spans="1:22" ht="5.0999999999999996" customHeight="1">
      <c r="A171" s="124"/>
      <c r="B171" s="125"/>
      <c r="C171" s="126" t="s">
        <v>14</v>
      </c>
      <c r="D171" s="125">
        <f>IF(D$6&gt;($C167-18),D172,IF((D167-D$5+1)&lt;=3,(D172+1),IF((D167-D$5+1)=4,1,0)))</f>
        <v>0</v>
      </c>
      <c r="E171" s="125">
        <f t="shared" ref="E171:U171" si="254">IF(E$6&gt;($C167-18),E172,IF((E167-E$5+1)&lt;=3,(E172+1),IF((E167-E$5+1)=4,1,0)))</f>
        <v>0</v>
      </c>
      <c r="F171" s="125">
        <f t="shared" si="254"/>
        <v>0</v>
      </c>
      <c r="G171" s="125">
        <f t="shared" si="254"/>
        <v>0</v>
      </c>
      <c r="H171" s="125">
        <f t="shared" si="254"/>
        <v>0</v>
      </c>
      <c r="I171" s="125">
        <f t="shared" si="254"/>
        <v>0</v>
      </c>
      <c r="J171" s="125">
        <f t="shared" si="254"/>
        <v>0</v>
      </c>
      <c r="K171" s="125">
        <f t="shared" si="254"/>
        <v>0</v>
      </c>
      <c r="L171" s="125">
        <f t="shared" si="254"/>
        <v>0</v>
      </c>
      <c r="M171" s="125">
        <f t="shared" si="254"/>
        <v>0</v>
      </c>
      <c r="N171" s="125">
        <f t="shared" si="254"/>
        <v>0</v>
      </c>
      <c r="O171" s="125">
        <f t="shared" si="254"/>
        <v>0</v>
      </c>
      <c r="P171" s="125">
        <f t="shared" si="254"/>
        <v>0</v>
      </c>
      <c r="Q171" s="125">
        <f t="shared" si="254"/>
        <v>0</v>
      </c>
      <c r="R171" s="125">
        <f t="shared" si="254"/>
        <v>0</v>
      </c>
      <c r="S171" s="125">
        <f t="shared" si="254"/>
        <v>0</v>
      </c>
      <c r="T171" s="125">
        <f t="shared" si="254"/>
        <v>0</v>
      </c>
      <c r="U171" s="125">
        <f t="shared" si="254"/>
        <v>0</v>
      </c>
      <c r="V171" s="124"/>
    </row>
    <row r="172" spans="1:22" ht="5.0999999999999996" customHeight="1">
      <c r="A172" s="124"/>
      <c r="B172" s="125"/>
      <c r="C172" s="127" t="s">
        <v>17</v>
      </c>
      <c r="D172" s="124">
        <f>IF(D167&gt;(D$5+3),0,(D$5-D167+3))</f>
        <v>0</v>
      </c>
      <c r="E172" s="124">
        <f t="shared" ref="E172:U172" si="255">IF(E167&gt;(E$5+3),0,(E$5-E167+3))</f>
        <v>0</v>
      </c>
      <c r="F172" s="124">
        <f t="shared" si="255"/>
        <v>0</v>
      </c>
      <c r="G172" s="124">
        <f t="shared" si="255"/>
        <v>0</v>
      </c>
      <c r="H172" s="124">
        <f t="shared" si="255"/>
        <v>0</v>
      </c>
      <c r="I172" s="124">
        <f t="shared" si="255"/>
        <v>0</v>
      </c>
      <c r="J172" s="124">
        <f t="shared" si="255"/>
        <v>0</v>
      </c>
      <c r="K172" s="124">
        <f t="shared" si="255"/>
        <v>0</v>
      </c>
      <c r="L172" s="124">
        <f t="shared" si="255"/>
        <v>0</v>
      </c>
      <c r="M172" s="124">
        <f t="shared" si="255"/>
        <v>0</v>
      </c>
      <c r="N172" s="124">
        <f t="shared" si="255"/>
        <v>0</v>
      </c>
      <c r="O172" s="124">
        <f t="shared" si="255"/>
        <v>0</v>
      </c>
      <c r="P172" s="124">
        <f t="shared" si="255"/>
        <v>0</v>
      </c>
      <c r="Q172" s="124">
        <f t="shared" si="255"/>
        <v>0</v>
      </c>
      <c r="R172" s="124">
        <f t="shared" si="255"/>
        <v>0</v>
      </c>
      <c r="S172" s="124">
        <f t="shared" si="255"/>
        <v>0</v>
      </c>
      <c r="T172" s="124">
        <f t="shared" si="255"/>
        <v>0</v>
      </c>
      <c r="U172" s="124">
        <f t="shared" si="255"/>
        <v>0</v>
      </c>
      <c r="V172" s="124"/>
    </row>
    <row r="173" spans="1:22" ht="5.0999999999999996" customHeight="1">
      <c r="A173" s="124"/>
      <c r="B173" s="125"/>
      <c r="C173" s="126" t="s">
        <v>15</v>
      </c>
      <c r="D173" s="125">
        <f>IF(D$6&gt;($C167-36),D174,IF((D167-D$5+1)&lt;=4,(D174+1),IF((D167-D$5+1)=5,1,0)))</f>
        <v>0</v>
      </c>
      <c r="E173" s="125">
        <f t="shared" ref="E173:U173" si="256">IF(E$6&gt;($C167-36),E174,IF((E167-E$5+1)&lt;=4,(E174+1),IF((E167-E$5+1)=5,1,0)))</f>
        <v>0</v>
      </c>
      <c r="F173" s="125">
        <f t="shared" si="256"/>
        <v>0</v>
      </c>
      <c r="G173" s="125">
        <f t="shared" si="256"/>
        <v>0</v>
      </c>
      <c r="H173" s="125">
        <f t="shared" si="256"/>
        <v>0</v>
      </c>
      <c r="I173" s="125">
        <f t="shared" si="256"/>
        <v>0</v>
      </c>
      <c r="J173" s="125">
        <f t="shared" si="256"/>
        <v>0</v>
      </c>
      <c r="K173" s="125">
        <f t="shared" si="256"/>
        <v>0</v>
      </c>
      <c r="L173" s="125">
        <f t="shared" si="256"/>
        <v>0</v>
      </c>
      <c r="M173" s="125">
        <f t="shared" si="256"/>
        <v>0</v>
      </c>
      <c r="N173" s="125">
        <f t="shared" si="256"/>
        <v>0</v>
      </c>
      <c r="O173" s="125">
        <f t="shared" si="256"/>
        <v>0</v>
      </c>
      <c r="P173" s="125">
        <f t="shared" si="256"/>
        <v>0</v>
      </c>
      <c r="Q173" s="125">
        <f t="shared" si="256"/>
        <v>0</v>
      </c>
      <c r="R173" s="125">
        <f t="shared" si="256"/>
        <v>0</v>
      </c>
      <c r="S173" s="125">
        <f t="shared" si="256"/>
        <v>0</v>
      </c>
      <c r="T173" s="125">
        <f t="shared" si="256"/>
        <v>0</v>
      </c>
      <c r="U173" s="125">
        <f t="shared" si="256"/>
        <v>0</v>
      </c>
      <c r="V173" s="124"/>
    </row>
    <row r="174" spans="1:22" ht="5.0999999999999996" customHeight="1">
      <c r="A174" s="124"/>
      <c r="B174" s="125"/>
      <c r="C174" s="127" t="s">
        <v>16</v>
      </c>
      <c r="D174" s="124">
        <f>IF(D167&gt;(D$5+4),0,(D$5-D167+4))</f>
        <v>0</v>
      </c>
      <c r="E174" s="124">
        <f t="shared" ref="E174:U174" si="257">IF(E167&gt;(E$5+4),0,(E$5-E167+4))</f>
        <v>0</v>
      </c>
      <c r="F174" s="124">
        <f t="shared" si="257"/>
        <v>0</v>
      </c>
      <c r="G174" s="124">
        <f t="shared" si="257"/>
        <v>0</v>
      </c>
      <c r="H174" s="124">
        <f t="shared" si="257"/>
        <v>0</v>
      </c>
      <c r="I174" s="124">
        <f t="shared" si="257"/>
        <v>0</v>
      </c>
      <c r="J174" s="124">
        <f t="shared" si="257"/>
        <v>0</v>
      </c>
      <c r="K174" s="124">
        <f t="shared" si="257"/>
        <v>0</v>
      </c>
      <c r="L174" s="124">
        <f t="shared" si="257"/>
        <v>0</v>
      </c>
      <c r="M174" s="124">
        <f t="shared" si="257"/>
        <v>0</v>
      </c>
      <c r="N174" s="124">
        <f t="shared" si="257"/>
        <v>0</v>
      </c>
      <c r="O174" s="124">
        <f t="shared" si="257"/>
        <v>0</v>
      </c>
      <c r="P174" s="124">
        <f t="shared" si="257"/>
        <v>0</v>
      </c>
      <c r="Q174" s="124">
        <f t="shared" si="257"/>
        <v>0</v>
      </c>
      <c r="R174" s="124">
        <f t="shared" si="257"/>
        <v>0</v>
      </c>
      <c r="S174" s="124">
        <f t="shared" si="257"/>
        <v>0</v>
      </c>
      <c r="T174" s="124">
        <f t="shared" si="257"/>
        <v>0</v>
      </c>
      <c r="U174" s="124">
        <f t="shared" si="257"/>
        <v>0</v>
      </c>
      <c r="V174" s="125"/>
    </row>
    <row r="175" spans="1:22" ht="15.75">
      <c r="A175" s="123">
        <f>'Vnos rezultatov'!B28</f>
        <v>0</v>
      </c>
      <c r="B175" s="123">
        <f>'Vnos rezultatov'!C28</f>
        <v>-1.3</v>
      </c>
      <c r="C175" s="123">
        <f>'Vnos rezultatov'!E28</f>
        <v>0</v>
      </c>
      <c r="D175" s="116" t="str">
        <f>'Vnos rezultatov'!H28</f>
        <v>x</v>
      </c>
      <c r="E175" s="116" t="str">
        <f>'Vnos rezultatov'!I28</f>
        <v>x</v>
      </c>
      <c r="F175" s="116" t="str">
        <f>'Vnos rezultatov'!J28</f>
        <v>x</v>
      </c>
      <c r="G175" s="116" t="str">
        <f>'Vnos rezultatov'!K28</f>
        <v>x</v>
      </c>
      <c r="H175" s="116" t="str">
        <f>'Vnos rezultatov'!L28</f>
        <v>x</v>
      </c>
      <c r="I175" s="116" t="str">
        <f>'Vnos rezultatov'!M28</f>
        <v>x</v>
      </c>
      <c r="J175" s="116" t="str">
        <f>'Vnos rezultatov'!N28</f>
        <v>x</v>
      </c>
      <c r="K175" s="116" t="str">
        <f>'Vnos rezultatov'!O28</f>
        <v>x</v>
      </c>
      <c r="L175" s="116" t="str">
        <f>'Vnos rezultatov'!P28</f>
        <v>x</v>
      </c>
      <c r="M175" s="116" t="str">
        <f>'Vnos rezultatov'!Q28</f>
        <v>x</v>
      </c>
      <c r="N175" s="116" t="str">
        <f>'Vnos rezultatov'!R28</f>
        <v>x</v>
      </c>
      <c r="O175" s="116" t="str">
        <f>'Vnos rezultatov'!S28</f>
        <v>x</v>
      </c>
      <c r="P175" s="116" t="str">
        <f>'Vnos rezultatov'!T28</f>
        <v>x</v>
      </c>
      <c r="Q175" s="116" t="str">
        <f>'Vnos rezultatov'!U28</f>
        <v>x</v>
      </c>
      <c r="R175" s="116" t="str">
        <f>'Vnos rezultatov'!V28</f>
        <v>x</v>
      </c>
      <c r="S175" s="116" t="str">
        <f>'Vnos rezultatov'!W28</f>
        <v>x</v>
      </c>
      <c r="T175" s="116" t="str">
        <f>'Vnos rezultatov'!X28</f>
        <v>x</v>
      </c>
      <c r="U175" s="116" t="str">
        <f>'Vnos rezultatov'!Y28</f>
        <v>x</v>
      </c>
      <c r="V175" s="116">
        <f>SUM(D175:U175)</f>
        <v>0</v>
      </c>
    </row>
    <row r="176" spans="1:22" ht="15.75">
      <c r="A176" s="123"/>
      <c r="B176" s="123"/>
      <c r="C176" s="123" t="s">
        <v>11</v>
      </c>
      <c r="D176" s="116">
        <f>IF(D175&gt;(D$5+2),0,(D$5-D175+2))</f>
        <v>0</v>
      </c>
      <c r="E176" s="116">
        <f t="shared" ref="E176:U176" si="258">IF(E175&gt;(E$5+2),0,(E$5-E175+2))</f>
        <v>0</v>
      </c>
      <c r="F176" s="116">
        <f t="shared" si="258"/>
        <v>0</v>
      </c>
      <c r="G176" s="116">
        <f t="shared" si="258"/>
        <v>0</v>
      </c>
      <c r="H176" s="116">
        <f t="shared" si="258"/>
        <v>0</v>
      </c>
      <c r="I176" s="116">
        <f t="shared" si="258"/>
        <v>0</v>
      </c>
      <c r="J176" s="116">
        <f t="shared" si="258"/>
        <v>0</v>
      </c>
      <c r="K176" s="116">
        <f t="shared" si="258"/>
        <v>0</v>
      </c>
      <c r="L176" s="116">
        <f t="shared" si="258"/>
        <v>0</v>
      </c>
      <c r="M176" s="116">
        <f t="shared" si="258"/>
        <v>0</v>
      </c>
      <c r="N176" s="116">
        <f t="shared" si="258"/>
        <v>0</v>
      </c>
      <c r="O176" s="116">
        <f t="shared" si="258"/>
        <v>0</v>
      </c>
      <c r="P176" s="116">
        <f t="shared" si="258"/>
        <v>0</v>
      </c>
      <c r="Q176" s="116">
        <f t="shared" si="258"/>
        <v>0</v>
      </c>
      <c r="R176" s="116">
        <f t="shared" si="258"/>
        <v>0</v>
      </c>
      <c r="S176" s="116">
        <f t="shared" si="258"/>
        <v>0</v>
      </c>
      <c r="T176" s="116">
        <f t="shared" si="258"/>
        <v>0</v>
      </c>
      <c r="U176" s="116">
        <f t="shared" si="258"/>
        <v>0</v>
      </c>
      <c r="V176" s="116">
        <f>SUM(D176:U176)</f>
        <v>0</v>
      </c>
    </row>
    <row r="177" spans="1:22" ht="15.75">
      <c r="A177" s="123"/>
      <c r="B177" s="123"/>
      <c r="C177" s="123" t="s">
        <v>12</v>
      </c>
      <c r="D177" s="116">
        <f t="shared" ref="D177:E177" si="259">IF(D175="x",0,IF($C175&gt;18,IF($C175&gt;36,D181,D179),D178))</f>
        <v>0</v>
      </c>
      <c r="E177" s="116">
        <f t="shared" si="259"/>
        <v>0</v>
      </c>
      <c r="F177" s="116">
        <f>IF(F175="x",0,IF($C175&gt;18,IF($C175&gt;36,F181,F179),F178))</f>
        <v>0</v>
      </c>
      <c r="G177" s="116">
        <f t="shared" ref="G177:J177" si="260">IF(G175="x",0,IF($C175&gt;18,IF($C175&gt;36,G181,G179),G178))</f>
        <v>0</v>
      </c>
      <c r="H177" s="116">
        <f t="shared" si="260"/>
        <v>0</v>
      </c>
      <c r="I177" s="116">
        <f t="shared" si="260"/>
        <v>0</v>
      </c>
      <c r="J177" s="116">
        <f t="shared" si="260"/>
        <v>0</v>
      </c>
      <c r="K177" s="116">
        <f>IF(K175="x",0,IF($C175&gt;18,IF($C175&gt;36,K181,K179),K178))</f>
        <v>0</v>
      </c>
      <c r="L177" s="116">
        <f t="shared" ref="L177:M177" si="261">IF(L175="x",0,IF($C175&gt;18,IF($C175&gt;36,L181,L179),L178))</f>
        <v>0</v>
      </c>
      <c r="M177" s="116">
        <f t="shared" si="261"/>
        <v>0</v>
      </c>
      <c r="N177" s="116">
        <f>IF(N175="x",0,IF($C175&gt;18,IF($C175&gt;36,N181,N179),N178))</f>
        <v>0</v>
      </c>
      <c r="O177" s="116">
        <f t="shared" ref="O177:P177" si="262">IF(O175="x",0,IF($C175&gt;18,IF($C175&gt;36,O181,O179),O178))</f>
        <v>0</v>
      </c>
      <c r="P177" s="116">
        <f t="shared" si="262"/>
        <v>0</v>
      </c>
      <c r="Q177" s="116">
        <f>IF(Q175="x",0,IF($C175&gt;18,IF($C175&gt;36,Q181,Q179),Q178))</f>
        <v>0</v>
      </c>
      <c r="R177" s="116">
        <f t="shared" ref="R177:S177" si="263">IF(R175="x",0,IF($C175&gt;18,IF($C175&gt;36,R181,R179),R178))</f>
        <v>0</v>
      </c>
      <c r="S177" s="116">
        <f t="shared" si="263"/>
        <v>0</v>
      </c>
      <c r="T177" s="116">
        <f>IF(T175="x",0,IF($C175&gt;18,IF($C175&gt;36,T181,T179),T178))</f>
        <v>0</v>
      </c>
      <c r="U177" s="116">
        <f t="shared" ref="U177" si="264">IF(U175="x",0,IF($C175&gt;18,IF($C175&gt;36,U181,U179),U178))</f>
        <v>0</v>
      </c>
      <c r="V177" s="116">
        <f>SUM(D177:U177)</f>
        <v>0</v>
      </c>
    </row>
    <row r="178" spans="1:22" ht="5.0999999999999996" customHeight="1">
      <c r="A178" s="124"/>
      <c r="B178" s="125"/>
      <c r="C178" s="126" t="s">
        <v>13</v>
      </c>
      <c r="D178" s="125">
        <f t="shared" ref="D178:U178" si="265">IF(D$6&gt;$C175,D176,IF((D175-D$5)&lt;=2,(D176+1),IF((D175-D$5+1)=3,1,0)))</f>
        <v>0</v>
      </c>
      <c r="E178" s="125">
        <f t="shared" si="265"/>
        <v>0</v>
      </c>
      <c r="F178" s="125">
        <f t="shared" si="265"/>
        <v>0</v>
      </c>
      <c r="G178" s="125">
        <f t="shared" si="265"/>
        <v>0</v>
      </c>
      <c r="H178" s="125">
        <f t="shared" si="265"/>
        <v>0</v>
      </c>
      <c r="I178" s="125">
        <f t="shared" si="265"/>
        <v>0</v>
      </c>
      <c r="J178" s="125">
        <f t="shared" si="265"/>
        <v>0</v>
      </c>
      <c r="K178" s="125">
        <f t="shared" si="265"/>
        <v>0</v>
      </c>
      <c r="L178" s="125">
        <f t="shared" si="265"/>
        <v>0</v>
      </c>
      <c r="M178" s="125">
        <f t="shared" si="265"/>
        <v>0</v>
      </c>
      <c r="N178" s="125">
        <f t="shared" si="265"/>
        <v>0</v>
      </c>
      <c r="O178" s="125">
        <f t="shared" si="265"/>
        <v>0</v>
      </c>
      <c r="P178" s="125">
        <f t="shared" si="265"/>
        <v>0</v>
      </c>
      <c r="Q178" s="125">
        <f t="shared" si="265"/>
        <v>0</v>
      </c>
      <c r="R178" s="125">
        <f t="shared" si="265"/>
        <v>0</v>
      </c>
      <c r="S178" s="125">
        <f t="shared" si="265"/>
        <v>0</v>
      </c>
      <c r="T178" s="125">
        <f t="shared" si="265"/>
        <v>0</v>
      </c>
      <c r="U178" s="125">
        <f t="shared" si="265"/>
        <v>0</v>
      </c>
      <c r="V178" s="124"/>
    </row>
    <row r="179" spans="1:22" ht="5.0999999999999996" customHeight="1">
      <c r="A179" s="124"/>
      <c r="B179" s="125"/>
      <c r="C179" s="126" t="s">
        <v>14</v>
      </c>
      <c r="D179" s="125">
        <f>IF(D$6&gt;($C175-18),D180,IF((D175-D$5+1)&lt;=3,(D180+1),IF((D175-D$5+1)=4,1,0)))</f>
        <v>0</v>
      </c>
      <c r="E179" s="125">
        <f t="shared" ref="E179:U179" si="266">IF(E$6&gt;($C175-18),E180,IF((E175-E$5+1)&lt;=3,(E180+1),IF((E175-E$5+1)=4,1,0)))</f>
        <v>0</v>
      </c>
      <c r="F179" s="125">
        <f t="shared" si="266"/>
        <v>0</v>
      </c>
      <c r="G179" s="125">
        <f t="shared" si="266"/>
        <v>0</v>
      </c>
      <c r="H179" s="125">
        <f t="shared" si="266"/>
        <v>0</v>
      </c>
      <c r="I179" s="125">
        <f t="shared" si="266"/>
        <v>0</v>
      </c>
      <c r="J179" s="125">
        <f t="shared" si="266"/>
        <v>0</v>
      </c>
      <c r="K179" s="125">
        <f t="shared" si="266"/>
        <v>0</v>
      </c>
      <c r="L179" s="125">
        <f t="shared" si="266"/>
        <v>0</v>
      </c>
      <c r="M179" s="125">
        <f t="shared" si="266"/>
        <v>0</v>
      </c>
      <c r="N179" s="125">
        <f t="shared" si="266"/>
        <v>0</v>
      </c>
      <c r="O179" s="125">
        <f t="shared" si="266"/>
        <v>0</v>
      </c>
      <c r="P179" s="125">
        <f t="shared" si="266"/>
        <v>0</v>
      </c>
      <c r="Q179" s="125">
        <f t="shared" si="266"/>
        <v>0</v>
      </c>
      <c r="R179" s="125">
        <f t="shared" si="266"/>
        <v>0</v>
      </c>
      <c r="S179" s="125">
        <f t="shared" si="266"/>
        <v>0</v>
      </c>
      <c r="T179" s="125">
        <f t="shared" si="266"/>
        <v>0</v>
      </c>
      <c r="U179" s="125">
        <f t="shared" si="266"/>
        <v>0</v>
      </c>
      <c r="V179" s="124"/>
    </row>
    <row r="180" spans="1:22" ht="5.0999999999999996" customHeight="1">
      <c r="A180" s="124"/>
      <c r="B180" s="125"/>
      <c r="C180" s="127" t="s">
        <v>17</v>
      </c>
      <c r="D180" s="124">
        <f>IF(D175&gt;(D$5+3),0,(D$5-D175+3))</f>
        <v>0</v>
      </c>
      <c r="E180" s="124">
        <f t="shared" ref="E180:U180" si="267">IF(E175&gt;(E$5+3),0,(E$5-E175+3))</f>
        <v>0</v>
      </c>
      <c r="F180" s="124">
        <f t="shared" si="267"/>
        <v>0</v>
      </c>
      <c r="G180" s="124">
        <f t="shared" si="267"/>
        <v>0</v>
      </c>
      <c r="H180" s="124">
        <f t="shared" si="267"/>
        <v>0</v>
      </c>
      <c r="I180" s="124">
        <f t="shared" si="267"/>
        <v>0</v>
      </c>
      <c r="J180" s="124">
        <f t="shared" si="267"/>
        <v>0</v>
      </c>
      <c r="K180" s="124">
        <f t="shared" si="267"/>
        <v>0</v>
      </c>
      <c r="L180" s="124">
        <f t="shared" si="267"/>
        <v>0</v>
      </c>
      <c r="M180" s="124">
        <f t="shared" si="267"/>
        <v>0</v>
      </c>
      <c r="N180" s="124">
        <f t="shared" si="267"/>
        <v>0</v>
      </c>
      <c r="O180" s="124">
        <f t="shared" si="267"/>
        <v>0</v>
      </c>
      <c r="P180" s="124">
        <f t="shared" si="267"/>
        <v>0</v>
      </c>
      <c r="Q180" s="124">
        <f t="shared" si="267"/>
        <v>0</v>
      </c>
      <c r="R180" s="124">
        <f t="shared" si="267"/>
        <v>0</v>
      </c>
      <c r="S180" s="124">
        <f t="shared" si="267"/>
        <v>0</v>
      </c>
      <c r="T180" s="124">
        <f t="shared" si="267"/>
        <v>0</v>
      </c>
      <c r="U180" s="124">
        <f t="shared" si="267"/>
        <v>0</v>
      </c>
      <c r="V180" s="124"/>
    </row>
    <row r="181" spans="1:22" ht="5.0999999999999996" customHeight="1">
      <c r="A181" s="124"/>
      <c r="B181" s="125"/>
      <c r="C181" s="126" t="s">
        <v>15</v>
      </c>
      <c r="D181" s="125">
        <f>IF(D$6&gt;($C175-36),D182,IF((D175-D$5+1)&lt;=4,(D182+1),IF((D175-D$5+1)=5,1,0)))</f>
        <v>0</v>
      </c>
      <c r="E181" s="125">
        <f t="shared" ref="E181:U181" si="268">IF(E$6&gt;($C175-36),E182,IF((E175-E$5+1)&lt;=4,(E182+1),IF((E175-E$5+1)=5,1,0)))</f>
        <v>0</v>
      </c>
      <c r="F181" s="125">
        <f t="shared" si="268"/>
        <v>0</v>
      </c>
      <c r="G181" s="125">
        <f t="shared" si="268"/>
        <v>0</v>
      </c>
      <c r="H181" s="125">
        <f t="shared" si="268"/>
        <v>0</v>
      </c>
      <c r="I181" s="125">
        <f t="shared" si="268"/>
        <v>0</v>
      </c>
      <c r="J181" s="125">
        <f t="shared" si="268"/>
        <v>0</v>
      </c>
      <c r="K181" s="125">
        <f t="shared" si="268"/>
        <v>0</v>
      </c>
      <c r="L181" s="125">
        <f t="shared" si="268"/>
        <v>0</v>
      </c>
      <c r="M181" s="125">
        <f t="shared" si="268"/>
        <v>0</v>
      </c>
      <c r="N181" s="125">
        <f t="shared" si="268"/>
        <v>0</v>
      </c>
      <c r="O181" s="125">
        <f t="shared" si="268"/>
        <v>0</v>
      </c>
      <c r="P181" s="125">
        <f t="shared" si="268"/>
        <v>0</v>
      </c>
      <c r="Q181" s="125">
        <f t="shared" si="268"/>
        <v>0</v>
      </c>
      <c r="R181" s="125">
        <f t="shared" si="268"/>
        <v>0</v>
      </c>
      <c r="S181" s="125">
        <f t="shared" si="268"/>
        <v>0</v>
      </c>
      <c r="T181" s="125">
        <f t="shared" si="268"/>
        <v>0</v>
      </c>
      <c r="U181" s="125">
        <f t="shared" si="268"/>
        <v>0</v>
      </c>
      <c r="V181" s="124"/>
    </row>
    <row r="182" spans="1:22" ht="5.0999999999999996" customHeight="1">
      <c r="A182" s="124"/>
      <c r="B182" s="125"/>
      <c r="C182" s="127" t="s">
        <v>16</v>
      </c>
      <c r="D182" s="124">
        <f>IF(D175&gt;(D$5+4),0,(D$5-D175+4))</f>
        <v>0</v>
      </c>
      <c r="E182" s="124">
        <f t="shared" ref="E182:U182" si="269">IF(E175&gt;(E$5+4),0,(E$5-E175+4))</f>
        <v>0</v>
      </c>
      <c r="F182" s="124">
        <f t="shared" si="269"/>
        <v>0</v>
      </c>
      <c r="G182" s="124">
        <f t="shared" si="269"/>
        <v>0</v>
      </c>
      <c r="H182" s="124">
        <f t="shared" si="269"/>
        <v>0</v>
      </c>
      <c r="I182" s="124">
        <f t="shared" si="269"/>
        <v>0</v>
      </c>
      <c r="J182" s="124">
        <f t="shared" si="269"/>
        <v>0</v>
      </c>
      <c r="K182" s="124">
        <f t="shared" si="269"/>
        <v>0</v>
      </c>
      <c r="L182" s="124">
        <f t="shared" si="269"/>
        <v>0</v>
      </c>
      <c r="M182" s="124">
        <f t="shared" si="269"/>
        <v>0</v>
      </c>
      <c r="N182" s="124">
        <f t="shared" si="269"/>
        <v>0</v>
      </c>
      <c r="O182" s="124">
        <f t="shared" si="269"/>
        <v>0</v>
      </c>
      <c r="P182" s="124">
        <f t="shared" si="269"/>
        <v>0</v>
      </c>
      <c r="Q182" s="124">
        <f t="shared" si="269"/>
        <v>0</v>
      </c>
      <c r="R182" s="124">
        <f t="shared" si="269"/>
        <v>0</v>
      </c>
      <c r="S182" s="124">
        <f t="shared" si="269"/>
        <v>0</v>
      </c>
      <c r="T182" s="124">
        <f t="shared" si="269"/>
        <v>0</v>
      </c>
      <c r="U182" s="124">
        <f t="shared" si="269"/>
        <v>0</v>
      </c>
      <c r="V182" s="125"/>
    </row>
    <row r="183" spans="1:22" ht="15.75">
      <c r="A183" s="123">
        <f>'Vnos rezultatov'!B29</f>
        <v>0</v>
      </c>
      <c r="B183" s="123">
        <f>'Vnos rezultatov'!C29</f>
        <v>-1.3</v>
      </c>
      <c r="C183" s="123">
        <f>'Vnos rezultatov'!E29</f>
        <v>0</v>
      </c>
      <c r="D183" s="116" t="str">
        <f>'Vnos rezultatov'!H29</f>
        <v>x</v>
      </c>
      <c r="E183" s="116" t="str">
        <f>'Vnos rezultatov'!I29</f>
        <v>x</v>
      </c>
      <c r="F183" s="116" t="str">
        <f>'Vnos rezultatov'!J29</f>
        <v>x</v>
      </c>
      <c r="G183" s="116" t="str">
        <f>'Vnos rezultatov'!K29</f>
        <v>x</v>
      </c>
      <c r="H183" s="116" t="str">
        <f>'Vnos rezultatov'!L29</f>
        <v>x</v>
      </c>
      <c r="I183" s="116" t="str">
        <f>'Vnos rezultatov'!M29</f>
        <v>x</v>
      </c>
      <c r="J183" s="116" t="str">
        <f>'Vnos rezultatov'!N29</f>
        <v>x</v>
      </c>
      <c r="K183" s="116" t="str">
        <f>'Vnos rezultatov'!O29</f>
        <v>x</v>
      </c>
      <c r="L183" s="116" t="str">
        <f>'Vnos rezultatov'!P29</f>
        <v>x</v>
      </c>
      <c r="M183" s="116" t="str">
        <f>'Vnos rezultatov'!Q29</f>
        <v>x</v>
      </c>
      <c r="N183" s="116" t="str">
        <f>'Vnos rezultatov'!R29</f>
        <v>x</v>
      </c>
      <c r="O183" s="116" t="str">
        <f>'Vnos rezultatov'!S29</f>
        <v>x</v>
      </c>
      <c r="P183" s="116" t="str">
        <f>'Vnos rezultatov'!T29</f>
        <v>x</v>
      </c>
      <c r="Q183" s="116" t="str">
        <f>'Vnos rezultatov'!U29</f>
        <v>x</v>
      </c>
      <c r="R183" s="116" t="str">
        <f>'Vnos rezultatov'!V29</f>
        <v>x</v>
      </c>
      <c r="S183" s="116" t="str">
        <f>'Vnos rezultatov'!W29</f>
        <v>x</v>
      </c>
      <c r="T183" s="116" t="str">
        <f>'Vnos rezultatov'!X29</f>
        <v>x</v>
      </c>
      <c r="U183" s="116" t="str">
        <f>'Vnos rezultatov'!Y29</f>
        <v>x</v>
      </c>
      <c r="V183" s="116">
        <f>SUM(D183:U183)</f>
        <v>0</v>
      </c>
    </row>
    <row r="184" spans="1:22" ht="15.75">
      <c r="A184" s="123"/>
      <c r="B184" s="123"/>
      <c r="C184" s="123" t="s">
        <v>11</v>
      </c>
      <c r="D184" s="116">
        <f>IF(D183&gt;(D$5+2),0,(D$5-D183+2))</f>
        <v>0</v>
      </c>
      <c r="E184" s="116">
        <f t="shared" ref="E184:U184" si="270">IF(E183&gt;(E$5+2),0,(E$5-E183+2))</f>
        <v>0</v>
      </c>
      <c r="F184" s="116">
        <f t="shared" si="270"/>
        <v>0</v>
      </c>
      <c r="G184" s="116">
        <f t="shared" si="270"/>
        <v>0</v>
      </c>
      <c r="H184" s="116">
        <f t="shared" si="270"/>
        <v>0</v>
      </c>
      <c r="I184" s="116">
        <f t="shared" si="270"/>
        <v>0</v>
      </c>
      <c r="J184" s="116">
        <f t="shared" si="270"/>
        <v>0</v>
      </c>
      <c r="K184" s="116">
        <f t="shared" si="270"/>
        <v>0</v>
      </c>
      <c r="L184" s="116">
        <f t="shared" si="270"/>
        <v>0</v>
      </c>
      <c r="M184" s="116">
        <f t="shared" si="270"/>
        <v>0</v>
      </c>
      <c r="N184" s="116">
        <f t="shared" si="270"/>
        <v>0</v>
      </c>
      <c r="O184" s="116">
        <f t="shared" si="270"/>
        <v>0</v>
      </c>
      <c r="P184" s="116">
        <f t="shared" si="270"/>
        <v>0</v>
      </c>
      <c r="Q184" s="116">
        <f t="shared" si="270"/>
        <v>0</v>
      </c>
      <c r="R184" s="116">
        <f t="shared" si="270"/>
        <v>0</v>
      </c>
      <c r="S184" s="116">
        <f t="shared" si="270"/>
        <v>0</v>
      </c>
      <c r="T184" s="116">
        <f t="shared" si="270"/>
        <v>0</v>
      </c>
      <c r="U184" s="116">
        <f t="shared" si="270"/>
        <v>0</v>
      </c>
      <c r="V184" s="116">
        <f>SUM(D184:U184)</f>
        <v>0</v>
      </c>
    </row>
    <row r="185" spans="1:22" ht="15.75">
      <c r="A185" s="123"/>
      <c r="B185" s="123"/>
      <c r="C185" s="123" t="s">
        <v>12</v>
      </c>
      <c r="D185" s="116">
        <f t="shared" ref="D185:E185" si="271">IF(D183="x",0,IF($C183&gt;18,IF($C183&gt;36,D189,D187),D186))</f>
        <v>0</v>
      </c>
      <c r="E185" s="116">
        <f t="shared" si="271"/>
        <v>0</v>
      </c>
      <c r="F185" s="116">
        <f>IF(F183="x",0,IF($C183&gt;18,IF($C183&gt;36,F189,F187),F186))</f>
        <v>0</v>
      </c>
      <c r="G185" s="116">
        <f t="shared" ref="G185:J185" si="272">IF(G183="x",0,IF($C183&gt;18,IF($C183&gt;36,G189,G187),G186))</f>
        <v>0</v>
      </c>
      <c r="H185" s="116">
        <f t="shared" si="272"/>
        <v>0</v>
      </c>
      <c r="I185" s="116">
        <f t="shared" si="272"/>
        <v>0</v>
      </c>
      <c r="J185" s="116">
        <f t="shared" si="272"/>
        <v>0</v>
      </c>
      <c r="K185" s="116">
        <f>IF(K183="x",0,IF($C183&gt;18,IF($C183&gt;36,K189,K187),K186))</f>
        <v>0</v>
      </c>
      <c r="L185" s="116">
        <f t="shared" ref="L185:M185" si="273">IF(L183="x",0,IF($C183&gt;18,IF($C183&gt;36,L189,L187),L186))</f>
        <v>0</v>
      </c>
      <c r="M185" s="116">
        <f t="shared" si="273"/>
        <v>0</v>
      </c>
      <c r="N185" s="116">
        <f>IF(N183="x",0,IF($C183&gt;18,IF($C183&gt;36,N189,N187),N186))</f>
        <v>0</v>
      </c>
      <c r="O185" s="116">
        <f t="shared" ref="O185:P185" si="274">IF(O183="x",0,IF($C183&gt;18,IF($C183&gt;36,O189,O187),O186))</f>
        <v>0</v>
      </c>
      <c r="P185" s="116">
        <f t="shared" si="274"/>
        <v>0</v>
      </c>
      <c r="Q185" s="116">
        <f>IF(Q183="x",0,IF($C183&gt;18,IF($C183&gt;36,Q189,Q187),Q186))</f>
        <v>0</v>
      </c>
      <c r="R185" s="116">
        <f t="shared" ref="R185:S185" si="275">IF(R183="x",0,IF($C183&gt;18,IF($C183&gt;36,R189,R187),R186))</f>
        <v>0</v>
      </c>
      <c r="S185" s="116">
        <f t="shared" si="275"/>
        <v>0</v>
      </c>
      <c r="T185" s="116">
        <f>IF(T183="x",0,IF($C183&gt;18,IF($C183&gt;36,T189,T187),T186))</f>
        <v>0</v>
      </c>
      <c r="U185" s="116">
        <f t="shared" ref="U185" si="276">IF(U183="x",0,IF($C183&gt;18,IF($C183&gt;36,U189,U187),U186))</f>
        <v>0</v>
      </c>
      <c r="V185" s="116">
        <f>SUM(D185:U185)</f>
        <v>0</v>
      </c>
    </row>
    <row r="186" spans="1:22" ht="5.0999999999999996" customHeight="1">
      <c r="A186" s="124"/>
      <c r="B186" s="125"/>
      <c r="C186" s="126" t="s">
        <v>13</v>
      </c>
      <c r="D186" s="125">
        <f t="shared" ref="D186:U186" si="277">IF(D$6&gt;$C183,D184,IF((D183-D$5)&lt;=2,(D184+1),IF((D183-D$5+1)=3,1,0)))</f>
        <v>0</v>
      </c>
      <c r="E186" s="125">
        <f t="shared" si="277"/>
        <v>0</v>
      </c>
      <c r="F186" s="125">
        <f t="shared" si="277"/>
        <v>0</v>
      </c>
      <c r="G186" s="125">
        <f t="shared" si="277"/>
        <v>0</v>
      </c>
      <c r="H186" s="125">
        <f t="shared" si="277"/>
        <v>0</v>
      </c>
      <c r="I186" s="125">
        <f t="shared" si="277"/>
        <v>0</v>
      </c>
      <c r="J186" s="125">
        <f t="shared" si="277"/>
        <v>0</v>
      </c>
      <c r="K186" s="125">
        <f t="shared" si="277"/>
        <v>0</v>
      </c>
      <c r="L186" s="125">
        <f t="shared" si="277"/>
        <v>0</v>
      </c>
      <c r="M186" s="125">
        <f t="shared" si="277"/>
        <v>0</v>
      </c>
      <c r="N186" s="125">
        <f t="shared" si="277"/>
        <v>0</v>
      </c>
      <c r="O186" s="125">
        <f t="shared" si="277"/>
        <v>0</v>
      </c>
      <c r="P186" s="125">
        <f t="shared" si="277"/>
        <v>0</v>
      </c>
      <c r="Q186" s="125">
        <f t="shared" si="277"/>
        <v>0</v>
      </c>
      <c r="R186" s="125">
        <f t="shared" si="277"/>
        <v>0</v>
      </c>
      <c r="S186" s="125">
        <f t="shared" si="277"/>
        <v>0</v>
      </c>
      <c r="T186" s="125">
        <f t="shared" si="277"/>
        <v>0</v>
      </c>
      <c r="U186" s="125">
        <f t="shared" si="277"/>
        <v>0</v>
      </c>
      <c r="V186" s="124"/>
    </row>
    <row r="187" spans="1:22" ht="5.0999999999999996" customHeight="1">
      <c r="A187" s="124"/>
      <c r="B187" s="125"/>
      <c r="C187" s="126" t="s">
        <v>14</v>
      </c>
      <c r="D187" s="125">
        <f>IF(D$6&gt;($C183-18),D188,IF((D183-D$5+1)&lt;=3,(D188+1),IF((D183-D$5+1)=4,1,0)))</f>
        <v>0</v>
      </c>
      <c r="E187" s="125">
        <f t="shared" ref="E187:U187" si="278">IF(E$6&gt;($C183-18),E188,IF((E183-E$5+1)&lt;=3,(E188+1),IF((E183-E$5+1)=4,1,0)))</f>
        <v>0</v>
      </c>
      <c r="F187" s="125">
        <f t="shared" si="278"/>
        <v>0</v>
      </c>
      <c r="G187" s="125">
        <f t="shared" si="278"/>
        <v>0</v>
      </c>
      <c r="H187" s="125">
        <f t="shared" si="278"/>
        <v>0</v>
      </c>
      <c r="I187" s="125">
        <f t="shared" si="278"/>
        <v>0</v>
      </c>
      <c r="J187" s="125">
        <f t="shared" si="278"/>
        <v>0</v>
      </c>
      <c r="K187" s="125">
        <f t="shared" si="278"/>
        <v>0</v>
      </c>
      <c r="L187" s="125">
        <f t="shared" si="278"/>
        <v>0</v>
      </c>
      <c r="M187" s="125">
        <f t="shared" si="278"/>
        <v>0</v>
      </c>
      <c r="N187" s="125">
        <f t="shared" si="278"/>
        <v>0</v>
      </c>
      <c r="O187" s="125">
        <f t="shared" si="278"/>
        <v>0</v>
      </c>
      <c r="P187" s="125">
        <f t="shared" si="278"/>
        <v>0</v>
      </c>
      <c r="Q187" s="125">
        <f t="shared" si="278"/>
        <v>0</v>
      </c>
      <c r="R187" s="125">
        <f t="shared" si="278"/>
        <v>0</v>
      </c>
      <c r="S187" s="125">
        <f t="shared" si="278"/>
        <v>0</v>
      </c>
      <c r="T187" s="125">
        <f t="shared" si="278"/>
        <v>0</v>
      </c>
      <c r="U187" s="125">
        <f t="shared" si="278"/>
        <v>0</v>
      </c>
      <c r="V187" s="124"/>
    </row>
    <row r="188" spans="1:22" ht="5.0999999999999996" customHeight="1">
      <c r="A188" s="124"/>
      <c r="B188" s="125"/>
      <c r="C188" s="127" t="s">
        <v>17</v>
      </c>
      <c r="D188" s="124">
        <f>IF(D183&gt;(D$5+3),0,(D$5-D183+3))</f>
        <v>0</v>
      </c>
      <c r="E188" s="124">
        <f t="shared" ref="E188:U188" si="279">IF(E183&gt;(E$5+3),0,(E$5-E183+3))</f>
        <v>0</v>
      </c>
      <c r="F188" s="124">
        <f t="shared" si="279"/>
        <v>0</v>
      </c>
      <c r="G188" s="124">
        <f t="shared" si="279"/>
        <v>0</v>
      </c>
      <c r="H188" s="124">
        <f t="shared" si="279"/>
        <v>0</v>
      </c>
      <c r="I188" s="124">
        <f t="shared" si="279"/>
        <v>0</v>
      </c>
      <c r="J188" s="124">
        <f t="shared" si="279"/>
        <v>0</v>
      </c>
      <c r="K188" s="124">
        <f t="shared" si="279"/>
        <v>0</v>
      </c>
      <c r="L188" s="124">
        <f t="shared" si="279"/>
        <v>0</v>
      </c>
      <c r="M188" s="124">
        <f t="shared" si="279"/>
        <v>0</v>
      </c>
      <c r="N188" s="124">
        <f t="shared" si="279"/>
        <v>0</v>
      </c>
      <c r="O188" s="124">
        <f t="shared" si="279"/>
        <v>0</v>
      </c>
      <c r="P188" s="124">
        <f t="shared" si="279"/>
        <v>0</v>
      </c>
      <c r="Q188" s="124">
        <f t="shared" si="279"/>
        <v>0</v>
      </c>
      <c r="R188" s="124">
        <f t="shared" si="279"/>
        <v>0</v>
      </c>
      <c r="S188" s="124">
        <f t="shared" si="279"/>
        <v>0</v>
      </c>
      <c r="T188" s="124">
        <f t="shared" si="279"/>
        <v>0</v>
      </c>
      <c r="U188" s="124">
        <f t="shared" si="279"/>
        <v>0</v>
      </c>
      <c r="V188" s="124"/>
    </row>
    <row r="189" spans="1:22" ht="5.0999999999999996" customHeight="1">
      <c r="A189" s="124"/>
      <c r="B189" s="125"/>
      <c r="C189" s="126" t="s">
        <v>15</v>
      </c>
      <c r="D189" s="125">
        <f>IF(D$6&gt;($C183-36),D190,IF((D183-D$5+1)&lt;=4,(D190+1),IF((D183-D$5+1)=5,1,0)))</f>
        <v>0</v>
      </c>
      <c r="E189" s="125">
        <f t="shared" ref="E189:U189" si="280">IF(E$6&gt;($C183-36),E190,IF((E183-E$5+1)&lt;=4,(E190+1),IF((E183-E$5+1)=5,1,0)))</f>
        <v>0</v>
      </c>
      <c r="F189" s="125">
        <f t="shared" si="280"/>
        <v>0</v>
      </c>
      <c r="G189" s="125">
        <f t="shared" si="280"/>
        <v>0</v>
      </c>
      <c r="H189" s="125">
        <f t="shared" si="280"/>
        <v>0</v>
      </c>
      <c r="I189" s="125">
        <f t="shared" si="280"/>
        <v>0</v>
      </c>
      <c r="J189" s="125">
        <f t="shared" si="280"/>
        <v>0</v>
      </c>
      <c r="K189" s="125">
        <f t="shared" si="280"/>
        <v>0</v>
      </c>
      <c r="L189" s="125">
        <f t="shared" si="280"/>
        <v>0</v>
      </c>
      <c r="M189" s="125">
        <f t="shared" si="280"/>
        <v>0</v>
      </c>
      <c r="N189" s="125">
        <f t="shared" si="280"/>
        <v>0</v>
      </c>
      <c r="O189" s="125">
        <f t="shared" si="280"/>
        <v>0</v>
      </c>
      <c r="P189" s="125">
        <f t="shared" si="280"/>
        <v>0</v>
      </c>
      <c r="Q189" s="125">
        <f t="shared" si="280"/>
        <v>0</v>
      </c>
      <c r="R189" s="125">
        <f t="shared" si="280"/>
        <v>0</v>
      </c>
      <c r="S189" s="125">
        <f t="shared" si="280"/>
        <v>0</v>
      </c>
      <c r="T189" s="125">
        <f t="shared" si="280"/>
        <v>0</v>
      </c>
      <c r="U189" s="125">
        <f t="shared" si="280"/>
        <v>0</v>
      </c>
      <c r="V189" s="124"/>
    </row>
    <row r="190" spans="1:22" ht="5.0999999999999996" customHeight="1">
      <c r="A190" s="124"/>
      <c r="B190" s="125"/>
      <c r="C190" s="127" t="s">
        <v>16</v>
      </c>
      <c r="D190" s="124">
        <f>IF(D183&gt;(D$5+4),0,(D$5-D183+4))</f>
        <v>0</v>
      </c>
      <c r="E190" s="124">
        <f t="shared" ref="E190:U190" si="281">IF(E183&gt;(E$5+4),0,(E$5-E183+4))</f>
        <v>0</v>
      </c>
      <c r="F190" s="124">
        <f t="shared" si="281"/>
        <v>0</v>
      </c>
      <c r="G190" s="124">
        <f t="shared" si="281"/>
        <v>0</v>
      </c>
      <c r="H190" s="124">
        <f t="shared" si="281"/>
        <v>0</v>
      </c>
      <c r="I190" s="124">
        <f t="shared" si="281"/>
        <v>0</v>
      </c>
      <c r="J190" s="124">
        <f t="shared" si="281"/>
        <v>0</v>
      </c>
      <c r="K190" s="124">
        <f t="shared" si="281"/>
        <v>0</v>
      </c>
      <c r="L190" s="124">
        <f t="shared" si="281"/>
        <v>0</v>
      </c>
      <c r="M190" s="124">
        <f t="shared" si="281"/>
        <v>0</v>
      </c>
      <c r="N190" s="124">
        <f t="shared" si="281"/>
        <v>0</v>
      </c>
      <c r="O190" s="124">
        <f t="shared" si="281"/>
        <v>0</v>
      </c>
      <c r="P190" s="124">
        <f t="shared" si="281"/>
        <v>0</v>
      </c>
      <c r="Q190" s="124">
        <f t="shared" si="281"/>
        <v>0</v>
      </c>
      <c r="R190" s="124">
        <f t="shared" si="281"/>
        <v>0</v>
      </c>
      <c r="S190" s="124">
        <f t="shared" si="281"/>
        <v>0</v>
      </c>
      <c r="T190" s="124">
        <f t="shared" si="281"/>
        <v>0</v>
      </c>
      <c r="U190" s="124">
        <f t="shared" si="281"/>
        <v>0</v>
      </c>
      <c r="V190" s="125"/>
    </row>
    <row r="191" spans="1:22" ht="15.75">
      <c r="A191" s="123">
        <f>'Vnos rezultatov'!B30</f>
        <v>0</v>
      </c>
      <c r="B191" s="123">
        <f>'Vnos rezultatov'!C30</f>
        <v>-1.3</v>
      </c>
      <c r="C191" s="123">
        <f>'Vnos rezultatov'!E30</f>
        <v>0</v>
      </c>
      <c r="D191" s="116" t="str">
        <f>'Vnos rezultatov'!H30</f>
        <v>x</v>
      </c>
      <c r="E191" s="116" t="str">
        <f>'Vnos rezultatov'!I30</f>
        <v>x</v>
      </c>
      <c r="F191" s="116" t="str">
        <f>'Vnos rezultatov'!J30</f>
        <v>x</v>
      </c>
      <c r="G191" s="116" t="str">
        <f>'Vnos rezultatov'!K30</f>
        <v>x</v>
      </c>
      <c r="H191" s="116" t="str">
        <f>'Vnos rezultatov'!L30</f>
        <v>x</v>
      </c>
      <c r="I191" s="116" t="str">
        <f>'Vnos rezultatov'!M30</f>
        <v>x</v>
      </c>
      <c r="J191" s="116" t="str">
        <f>'Vnos rezultatov'!N30</f>
        <v>x</v>
      </c>
      <c r="K191" s="116" t="str">
        <f>'Vnos rezultatov'!O30</f>
        <v>x</v>
      </c>
      <c r="L191" s="116" t="str">
        <f>'Vnos rezultatov'!P30</f>
        <v>x</v>
      </c>
      <c r="M191" s="116" t="str">
        <f>'Vnos rezultatov'!Q30</f>
        <v>x</v>
      </c>
      <c r="N191" s="116" t="str">
        <f>'Vnos rezultatov'!R30</f>
        <v>x</v>
      </c>
      <c r="O191" s="116" t="str">
        <f>'Vnos rezultatov'!S30</f>
        <v>x</v>
      </c>
      <c r="P191" s="116" t="str">
        <f>'Vnos rezultatov'!T30</f>
        <v>x</v>
      </c>
      <c r="Q191" s="116" t="str">
        <f>'Vnos rezultatov'!U30</f>
        <v>x</v>
      </c>
      <c r="R191" s="116" t="str">
        <f>'Vnos rezultatov'!V30</f>
        <v>x</v>
      </c>
      <c r="S191" s="116" t="str">
        <f>'Vnos rezultatov'!W30</f>
        <v>x</v>
      </c>
      <c r="T191" s="116" t="str">
        <f>'Vnos rezultatov'!X30</f>
        <v>x</v>
      </c>
      <c r="U191" s="116" t="str">
        <f>'Vnos rezultatov'!Y30</f>
        <v>x</v>
      </c>
      <c r="V191" s="116">
        <f>SUM(D191:U191)</f>
        <v>0</v>
      </c>
    </row>
    <row r="192" spans="1:22" ht="15.75">
      <c r="A192" s="123"/>
      <c r="B192" s="123"/>
      <c r="C192" s="123" t="s">
        <v>11</v>
      </c>
      <c r="D192" s="116">
        <f>IF(D191&gt;(D$5+2),0,(D$5-D191+2))</f>
        <v>0</v>
      </c>
      <c r="E192" s="116">
        <f t="shared" ref="E192:U192" si="282">IF(E191&gt;(E$5+2),0,(E$5-E191+2))</f>
        <v>0</v>
      </c>
      <c r="F192" s="116">
        <f t="shared" si="282"/>
        <v>0</v>
      </c>
      <c r="G192" s="116">
        <f t="shared" si="282"/>
        <v>0</v>
      </c>
      <c r="H192" s="116">
        <f t="shared" si="282"/>
        <v>0</v>
      </c>
      <c r="I192" s="116">
        <f t="shared" si="282"/>
        <v>0</v>
      </c>
      <c r="J192" s="116">
        <f t="shared" si="282"/>
        <v>0</v>
      </c>
      <c r="K192" s="116">
        <f t="shared" si="282"/>
        <v>0</v>
      </c>
      <c r="L192" s="116">
        <f t="shared" si="282"/>
        <v>0</v>
      </c>
      <c r="M192" s="116">
        <f t="shared" si="282"/>
        <v>0</v>
      </c>
      <c r="N192" s="116">
        <f t="shared" si="282"/>
        <v>0</v>
      </c>
      <c r="O192" s="116">
        <f t="shared" si="282"/>
        <v>0</v>
      </c>
      <c r="P192" s="116">
        <f t="shared" si="282"/>
        <v>0</v>
      </c>
      <c r="Q192" s="116">
        <f t="shared" si="282"/>
        <v>0</v>
      </c>
      <c r="R192" s="116">
        <f t="shared" si="282"/>
        <v>0</v>
      </c>
      <c r="S192" s="116">
        <f t="shared" si="282"/>
        <v>0</v>
      </c>
      <c r="T192" s="116">
        <f t="shared" si="282"/>
        <v>0</v>
      </c>
      <c r="U192" s="116">
        <f t="shared" si="282"/>
        <v>0</v>
      </c>
      <c r="V192" s="116">
        <f>SUM(D192:U192)</f>
        <v>0</v>
      </c>
    </row>
    <row r="193" spans="1:22" ht="15.75">
      <c r="A193" s="123"/>
      <c r="B193" s="123"/>
      <c r="C193" s="123" t="s">
        <v>12</v>
      </c>
      <c r="D193" s="116">
        <f t="shared" ref="D193:E193" si="283">IF(D191="x",0,IF($C191&gt;18,IF($C191&gt;36,D197,D195),D194))</f>
        <v>0</v>
      </c>
      <c r="E193" s="116">
        <f t="shared" si="283"/>
        <v>0</v>
      </c>
      <c r="F193" s="116">
        <f>IF(F191="x",0,IF($C191&gt;18,IF($C191&gt;36,F197,F195),F194))</f>
        <v>0</v>
      </c>
      <c r="G193" s="116">
        <f t="shared" ref="G193:J193" si="284">IF(G191="x",0,IF($C191&gt;18,IF($C191&gt;36,G197,G195),G194))</f>
        <v>0</v>
      </c>
      <c r="H193" s="116">
        <f t="shared" si="284"/>
        <v>0</v>
      </c>
      <c r="I193" s="116">
        <f t="shared" si="284"/>
        <v>0</v>
      </c>
      <c r="J193" s="116">
        <f t="shared" si="284"/>
        <v>0</v>
      </c>
      <c r="K193" s="116">
        <f>IF(K191="x",0,IF($C191&gt;18,IF($C191&gt;36,K197,K195),K194))</f>
        <v>0</v>
      </c>
      <c r="L193" s="116">
        <f t="shared" ref="L193:M193" si="285">IF(L191="x",0,IF($C191&gt;18,IF($C191&gt;36,L197,L195),L194))</f>
        <v>0</v>
      </c>
      <c r="M193" s="116">
        <f t="shared" si="285"/>
        <v>0</v>
      </c>
      <c r="N193" s="116">
        <f>IF(N191="x",0,IF($C191&gt;18,IF($C191&gt;36,N197,N195),N194))</f>
        <v>0</v>
      </c>
      <c r="O193" s="116">
        <f t="shared" ref="O193:P193" si="286">IF(O191="x",0,IF($C191&gt;18,IF($C191&gt;36,O197,O195),O194))</f>
        <v>0</v>
      </c>
      <c r="P193" s="116">
        <f t="shared" si="286"/>
        <v>0</v>
      </c>
      <c r="Q193" s="116">
        <f>IF(Q191="x",0,IF($C191&gt;18,IF($C191&gt;36,Q197,Q195),Q194))</f>
        <v>0</v>
      </c>
      <c r="R193" s="116">
        <f t="shared" ref="R193:S193" si="287">IF(R191="x",0,IF($C191&gt;18,IF($C191&gt;36,R197,R195),R194))</f>
        <v>0</v>
      </c>
      <c r="S193" s="116">
        <f t="shared" si="287"/>
        <v>0</v>
      </c>
      <c r="T193" s="116">
        <f>IF(T191="x",0,IF($C191&gt;18,IF($C191&gt;36,T197,T195),T194))</f>
        <v>0</v>
      </c>
      <c r="U193" s="116">
        <f t="shared" ref="U193" si="288">IF(U191="x",0,IF($C191&gt;18,IF($C191&gt;36,U197,U195),U194))</f>
        <v>0</v>
      </c>
      <c r="V193" s="116">
        <f>SUM(D193:U193)</f>
        <v>0</v>
      </c>
    </row>
    <row r="194" spans="1:22" ht="5.0999999999999996" customHeight="1">
      <c r="A194" s="124"/>
      <c r="B194" s="125"/>
      <c r="C194" s="126" t="s">
        <v>13</v>
      </c>
      <c r="D194" s="125">
        <f t="shared" ref="D194:U194" si="289">IF(D$6&gt;$C191,D192,IF((D191-D$5)&lt;=2,(D192+1),IF((D191-D$5+1)=3,1,0)))</f>
        <v>0</v>
      </c>
      <c r="E194" s="125">
        <f t="shared" si="289"/>
        <v>0</v>
      </c>
      <c r="F194" s="125">
        <f t="shared" si="289"/>
        <v>0</v>
      </c>
      <c r="G194" s="125">
        <f t="shared" si="289"/>
        <v>0</v>
      </c>
      <c r="H194" s="125">
        <f t="shared" si="289"/>
        <v>0</v>
      </c>
      <c r="I194" s="125">
        <f t="shared" si="289"/>
        <v>0</v>
      </c>
      <c r="J194" s="125">
        <f t="shared" si="289"/>
        <v>0</v>
      </c>
      <c r="K194" s="125">
        <f t="shared" si="289"/>
        <v>0</v>
      </c>
      <c r="L194" s="125">
        <f t="shared" si="289"/>
        <v>0</v>
      </c>
      <c r="M194" s="125">
        <f t="shared" si="289"/>
        <v>0</v>
      </c>
      <c r="N194" s="125">
        <f t="shared" si="289"/>
        <v>0</v>
      </c>
      <c r="O194" s="125">
        <f t="shared" si="289"/>
        <v>0</v>
      </c>
      <c r="P194" s="125">
        <f t="shared" si="289"/>
        <v>0</v>
      </c>
      <c r="Q194" s="125">
        <f t="shared" si="289"/>
        <v>0</v>
      </c>
      <c r="R194" s="125">
        <f t="shared" si="289"/>
        <v>0</v>
      </c>
      <c r="S194" s="125">
        <f t="shared" si="289"/>
        <v>0</v>
      </c>
      <c r="T194" s="125">
        <f t="shared" si="289"/>
        <v>0</v>
      </c>
      <c r="U194" s="125">
        <f t="shared" si="289"/>
        <v>0</v>
      </c>
      <c r="V194" s="124"/>
    </row>
    <row r="195" spans="1:22" ht="5.0999999999999996" customHeight="1">
      <c r="A195" s="124"/>
      <c r="B195" s="125"/>
      <c r="C195" s="126" t="s">
        <v>14</v>
      </c>
      <c r="D195" s="125">
        <f>IF(D$6&gt;($C191-18),D196,IF((D191-D$5+1)&lt;=3,(D196+1),IF((D191-D$5+1)=4,1,0)))</f>
        <v>0</v>
      </c>
      <c r="E195" s="125">
        <f t="shared" ref="E195:U195" si="290">IF(E$6&gt;($C191-18),E196,IF((E191-E$5+1)&lt;=3,(E196+1),IF((E191-E$5+1)=4,1,0)))</f>
        <v>0</v>
      </c>
      <c r="F195" s="125">
        <f t="shared" si="290"/>
        <v>0</v>
      </c>
      <c r="G195" s="125">
        <f t="shared" si="290"/>
        <v>0</v>
      </c>
      <c r="H195" s="125">
        <f t="shared" si="290"/>
        <v>0</v>
      </c>
      <c r="I195" s="125">
        <f t="shared" si="290"/>
        <v>0</v>
      </c>
      <c r="J195" s="125">
        <f t="shared" si="290"/>
        <v>0</v>
      </c>
      <c r="K195" s="125">
        <f t="shared" si="290"/>
        <v>0</v>
      </c>
      <c r="L195" s="125">
        <f t="shared" si="290"/>
        <v>0</v>
      </c>
      <c r="M195" s="125">
        <f t="shared" si="290"/>
        <v>0</v>
      </c>
      <c r="N195" s="125">
        <f t="shared" si="290"/>
        <v>0</v>
      </c>
      <c r="O195" s="125">
        <f t="shared" si="290"/>
        <v>0</v>
      </c>
      <c r="P195" s="125">
        <f t="shared" si="290"/>
        <v>0</v>
      </c>
      <c r="Q195" s="125">
        <f t="shared" si="290"/>
        <v>0</v>
      </c>
      <c r="R195" s="125">
        <f t="shared" si="290"/>
        <v>0</v>
      </c>
      <c r="S195" s="125">
        <f t="shared" si="290"/>
        <v>0</v>
      </c>
      <c r="T195" s="125">
        <f t="shared" si="290"/>
        <v>0</v>
      </c>
      <c r="U195" s="125">
        <f t="shared" si="290"/>
        <v>0</v>
      </c>
      <c r="V195" s="124"/>
    </row>
    <row r="196" spans="1:22" ht="5.0999999999999996" customHeight="1">
      <c r="A196" s="124"/>
      <c r="B196" s="125"/>
      <c r="C196" s="127" t="s">
        <v>17</v>
      </c>
      <c r="D196" s="124">
        <f>IF(D191&gt;(D$5+3),0,(D$5-D191+3))</f>
        <v>0</v>
      </c>
      <c r="E196" s="124">
        <f t="shared" ref="E196:U196" si="291">IF(E191&gt;(E$5+3),0,(E$5-E191+3))</f>
        <v>0</v>
      </c>
      <c r="F196" s="124">
        <f t="shared" si="291"/>
        <v>0</v>
      </c>
      <c r="G196" s="124">
        <f t="shared" si="291"/>
        <v>0</v>
      </c>
      <c r="H196" s="124">
        <f t="shared" si="291"/>
        <v>0</v>
      </c>
      <c r="I196" s="124">
        <f t="shared" si="291"/>
        <v>0</v>
      </c>
      <c r="J196" s="124">
        <f t="shared" si="291"/>
        <v>0</v>
      </c>
      <c r="K196" s="124">
        <f t="shared" si="291"/>
        <v>0</v>
      </c>
      <c r="L196" s="124">
        <f t="shared" si="291"/>
        <v>0</v>
      </c>
      <c r="M196" s="124">
        <f t="shared" si="291"/>
        <v>0</v>
      </c>
      <c r="N196" s="124">
        <f t="shared" si="291"/>
        <v>0</v>
      </c>
      <c r="O196" s="124">
        <f t="shared" si="291"/>
        <v>0</v>
      </c>
      <c r="P196" s="124">
        <f t="shared" si="291"/>
        <v>0</v>
      </c>
      <c r="Q196" s="124">
        <f t="shared" si="291"/>
        <v>0</v>
      </c>
      <c r="R196" s="124">
        <f t="shared" si="291"/>
        <v>0</v>
      </c>
      <c r="S196" s="124">
        <f t="shared" si="291"/>
        <v>0</v>
      </c>
      <c r="T196" s="124">
        <f t="shared" si="291"/>
        <v>0</v>
      </c>
      <c r="U196" s="124">
        <f t="shared" si="291"/>
        <v>0</v>
      </c>
      <c r="V196" s="124"/>
    </row>
    <row r="197" spans="1:22" ht="5.0999999999999996" customHeight="1">
      <c r="A197" s="124"/>
      <c r="B197" s="125"/>
      <c r="C197" s="126" t="s">
        <v>15</v>
      </c>
      <c r="D197" s="125">
        <f>IF(D$6&gt;($C191-36),D198,IF((D191-D$5+1)&lt;=4,(D198+1),IF((D191-D$5+1)=5,1,0)))</f>
        <v>0</v>
      </c>
      <c r="E197" s="125">
        <f t="shared" ref="E197:U197" si="292">IF(E$6&gt;($C191-36),E198,IF((E191-E$5+1)&lt;=4,(E198+1),IF((E191-E$5+1)=5,1,0)))</f>
        <v>0</v>
      </c>
      <c r="F197" s="125">
        <f t="shared" si="292"/>
        <v>0</v>
      </c>
      <c r="G197" s="125">
        <f t="shared" si="292"/>
        <v>0</v>
      </c>
      <c r="H197" s="125">
        <f t="shared" si="292"/>
        <v>0</v>
      </c>
      <c r="I197" s="125">
        <f t="shared" si="292"/>
        <v>0</v>
      </c>
      <c r="J197" s="125">
        <f t="shared" si="292"/>
        <v>0</v>
      </c>
      <c r="K197" s="125">
        <f t="shared" si="292"/>
        <v>0</v>
      </c>
      <c r="L197" s="125">
        <f t="shared" si="292"/>
        <v>0</v>
      </c>
      <c r="M197" s="125">
        <f t="shared" si="292"/>
        <v>0</v>
      </c>
      <c r="N197" s="125">
        <f t="shared" si="292"/>
        <v>0</v>
      </c>
      <c r="O197" s="125">
        <f t="shared" si="292"/>
        <v>0</v>
      </c>
      <c r="P197" s="125">
        <f t="shared" si="292"/>
        <v>0</v>
      </c>
      <c r="Q197" s="125">
        <f t="shared" si="292"/>
        <v>0</v>
      </c>
      <c r="R197" s="125">
        <f t="shared" si="292"/>
        <v>0</v>
      </c>
      <c r="S197" s="125">
        <f t="shared" si="292"/>
        <v>0</v>
      </c>
      <c r="T197" s="125">
        <f t="shared" si="292"/>
        <v>0</v>
      </c>
      <c r="U197" s="125">
        <f t="shared" si="292"/>
        <v>0</v>
      </c>
      <c r="V197" s="124"/>
    </row>
    <row r="198" spans="1:22" ht="5.0999999999999996" customHeight="1">
      <c r="A198" s="124"/>
      <c r="B198" s="125"/>
      <c r="C198" s="127" t="s">
        <v>16</v>
      </c>
      <c r="D198" s="124">
        <f>IF(D191&gt;(D$5+4),0,(D$5-D191+4))</f>
        <v>0</v>
      </c>
      <c r="E198" s="124">
        <f t="shared" ref="E198:U198" si="293">IF(E191&gt;(E$5+4),0,(E$5-E191+4))</f>
        <v>0</v>
      </c>
      <c r="F198" s="124">
        <f t="shared" si="293"/>
        <v>0</v>
      </c>
      <c r="G198" s="124">
        <f t="shared" si="293"/>
        <v>0</v>
      </c>
      <c r="H198" s="124">
        <f t="shared" si="293"/>
        <v>0</v>
      </c>
      <c r="I198" s="124">
        <f t="shared" si="293"/>
        <v>0</v>
      </c>
      <c r="J198" s="124">
        <f t="shared" si="293"/>
        <v>0</v>
      </c>
      <c r="K198" s="124">
        <f t="shared" si="293"/>
        <v>0</v>
      </c>
      <c r="L198" s="124">
        <f t="shared" si="293"/>
        <v>0</v>
      </c>
      <c r="M198" s="124">
        <f t="shared" si="293"/>
        <v>0</v>
      </c>
      <c r="N198" s="124">
        <f t="shared" si="293"/>
        <v>0</v>
      </c>
      <c r="O198" s="124">
        <f t="shared" si="293"/>
        <v>0</v>
      </c>
      <c r="P198" s="124">
        <f t="shared" si="293"/>
        <v>0</v>
      </c>
      <c r="Q198" s="124">
        <f t="shared" si="293"/>
        <v>0</v>
      </c>
      <c r="R198" s="124">
        <f t="shared" si="293"/>
        <v>0</v>
      </c>
      <c r="S198" s="124">
        <f t="shared" si="293"/>
        <v>0</v>
      </c>
      <c r="T198" s="124">
        <f t="shared" si="293"/>
        <v>0</v>
      </c>
      <c r="U198" s="124">
        <f t="shared" si="293"/>
        <v>0</v>
      </c>
      <c r="V198" s="125"/>
    </row>
    <row r="199" spans="1:22" ht="15.75">
      <c r="A199" s="123">
        <f>'Vnos rezultatov'!B31</f>
        <v>0</v>
      </c>
      <c r="B199" s="123">
        <f>'Vnos rezultatov'!C31</f>
        <v>-1.3</v>
      </c>
      <c r="C199" s="123">
        <f>'Vnos rezultatov'!E31</f>
        <v>0</v>
      </c>
      <c r="D199" s="116" t="str">
        <f>'Vnos rezultatov'!H31</f>
        <v>x</v>
      </c>
      <c r="E199" s="116" t="str">
        <f>'Vnos rezultatov'!I31</f>
        <v>x</v>
      </c>
      <c r="F199" s="116" t="str">
        <f>'Vnos rezultatov'!J31</f>
        <v>x</v>
      </c>
      <c r="G199" s="116" t="str">
        <f>'Vnos rezultatov'!K31</f>
        <v>x</v>
      </c>
      <c r="H199" s="116" t="str">
        <f>'Vnos rezultatov'!L31</f>
        <v>x</v>
      </c>
      <c r="I199" s="116" t="str">
        <f>'Vnos rezultatov'!M31</f>
        <v>x</v>
      </c>
      <c r="J199" s="116" t="str">
        <f>'Vnos rezultatov'!N31</f>
        <v>x</v>
      </c>
      <c r="K199" s="116" t="str">
        <f>'Vnos rezultatov'!O31</f>
        <v>x</v>
      </c>
      <c r="L199" s="116" t="str">
        <f>'Vnos rezultatov'!P31</f>
        <v>x</v>
      </c>
      <c r="M199" s="116" t="str">
        <f>'Vnos rezultatov'!Q31</f>
        <v>x</v>
      </c>
      <c r="N199" s="116" t="str">
        <f>'Vnos rezultatov'!R31</f>
        <v>x</v>
      </c>
      <c r="O199" s="116" t="str">
        <f>'Vnos rezultatov'!S31</f>
        <v>x</v>
      </c>
      <c r="P199" s="116" t="str">
        <f>'Vnos rezultatov'!T31</f>
        <v>x</v>
      </c>
      <c r="Q199" s="116" t="str">
        <f>'Vnos rezultatov'!U31</f>
        <v>x</v>
      </c>
      <c r="R199" s="116" t="str">
        <f>'Vnos rezultatov'!V31</f>
        <v>x</v>
      </c>
      <c r="S199" s="116" t="str">
        <f>'Vnos rezultatov'!W31</f>
        <v>x</v>
      </c>
      <c r="T199" s="116" t="str">
        <f>'Vnos rezultatov'!X31</f>
        <v>x</v>
      </c>
      <c r="U199" s="116" t="str">
        <f>'Vnos rezultatov'!Y31</f>
        <v>x</v>
      </c>
      <c r="V199" s="116">
        <f>SUM(D199:U199)</f>
        <v>0</v>
      </c>
    </row>
    <row r="200" spans="1:22" ht="15.75">
      <c r="A200" s="123"/>
      <c r="B200" s="123"/>
      <c r="C200" s="123" t="s">
        <v>11</v>
      </c>
      <c r="D200" s="116">
        <f>IF(D199&gt;(D$5+2),0,(D$5-D199+2))</f>
        <v>0</v>
      </c>
      <c r="E200" s="116">
        <f t="shared" ref="E200:U200" si="294">IF(E199&gt;(E$5+2),0,(E$5-E199+2))</f>
        <v>0</v>
      </c>
      <c r="F200" s="116">
        <f t="shared" si="294"/>
        <v>0</v>
      </c>
      <c r="G200" s="116">
        <f t="shared" si="294"/>
        <v>0</v>
      </c>
      <c r="H200" s="116">
        <f t="shared" si="294"/>
        <v>0</v>
      </c>
      <c r="I200" s="116">
        <f t="shared" si="294"/>
        <v>0</v>
      </c>
      <c r="J200" s="116">
        <f t="shared" si="294"/>
        <v>0</v>
      </c>
      <c r="K200" s="116">
        <f t="shared" si="294"/>
        <v>0</v>
      </c>
      <c r="L200" s="116">
        <f t="shared" si="294"/>
        <v>0</v>
      </c>
      <c r="M200" s="116">
        <f t="shared" si="294"/>
        <v>0</v>
      </c>
      <c r="N200" s="116">
        <f t="shared" si="294"/>
        <v>0</v>
      </c>
      <c r="O200" s="116">
        <f t="shared" si="294"/>
        <v>0</v>
      </c>
      <c r="P200" s="116">
        <f t="shared" si="294"/>
        <v>0</v>
      </c>
      <c r="Q200" s="116">
        <f t="shared" si="294"/>
        <v>0</v>
      </c>
      <c r="R200" s="116">
        <f t="shared" si="294"/>
        <v>0</v>
      </c>
      <c r="S200" s="116">
        <f t="shared" si="294"/>
        <v>0</v>
      </c>
      <c r="T200" s="116">
        <f t="shared" si="294"/>
        <v>0</v>
      </c>
      <c r="U200" s="116">
        <f t="shared" si="294"/>
        <v>0</v>
      </c>
      <c r="V200" s="116">
        <f>SUM(D200:U200)</f>
        <v>0</v>
      </c>
    </row>
    <row r="201" spans="1:22" ht="15.75">
      <c r="A201" s="123"/>
      <c r="B201" s="123"/>
      <c r="C201" s="123" t="s">
        <v>12</v>
      </c>
      <c r="D201" s="116">
        <f t="shared" ref="D201:E201" si="295">IF(D199="x",0,IF($C199&gt;18,IF($C199&gt;36,D205,D203),D202))</f>
        <v>0</v>
      </c>
      <c r="E201" s="116">
        <f t="shared" si="295"/>
        <v>0</v>
      </c>
      <c r="F201" s="116">
        <f>IF(F199="x",0,IF($C199&gt;18,IF($C199&gt;36,F205,F203),F202))</f>
        <v>0</v>
      </c>
      <c r="G201" s="116">
        <f t="shared" ref="G201:J201" si="296">IF(G199="x",0,IF($C199&gt;18,IF($C199&gt;36,G205,G203),G202))</f>
        <v>0</v>
      </c>
      <c r="H201" s="116">
        <f t="shared" si="296"/>
        <v>0</v>
      </c>
      <c r="I201" s="116">
        <f t="shared" si="296"/>
        <v>0</v>
      </c>
      <c r="J201" s="116">
        <f t="shared" si="296"/>
        <v>0</v>
      </c>
      <c r="K201" s="116">
        <f>IF(K199="x",0,IF($C199&gt;18,IF($C199&gt;36,K205,K203),K202))</f>
        <v>0</v>
      </c>
      <c r="L201" s="116">
        <f t="shared" ref="L201:M201" si="297">IF(L199="x",0,IF($C199&gt;18,IF($C199&gt;36,L205,L203),L202))</f>
        <v>0</v>
      </c>
      <c r="M201" s="116">
        <f t="shared" si="297"/>
        <v>0</v>
      </c>
      <c r="N201" s="116">
        <f>IF(N199="x",0,IF($C199&gt;18,IF($C199&gt;36,N205,N203),N202))</f>
        <v>0</v>
      </c>
      <c r="O201" s="116">
        <f t="shared" ref="O201:P201" si="298">IF(O199="x",0,IF($C199&gt;18,IF($C199&gt;36,O205,O203),O202))</f>
        <v>0</v>
      </c>
      <c r="P201" s="116">
        <f t="shared" si="298"/>
        <v>0</v>
      </c>
      <c r="Q201" s="116">
        <f>IF(Q199="x",0,IF($C199&gt;18,IF($C199&gt;36,Q205,Q203),Q202))</f>
        <v>0</v>
      </c>
      <c r="R201" s="116">
        <f t="shared" ref="R201:S201" si="299">IF(R199="x",0,IF($C199&gt;18,IF($C199&gt;36,R205,R203),R202))</f>
        <v>0</v>
      </c>
      <c r="S201" s="116">
        <f t="shared" si="299"/>
        <v>0</v>
      </c>
      <c r="T201" s="116">
        <f>IF(T199="x",0,IF($C199&gt;18,IF($C199&gt;36,T205,T203),T202))</f>
        <v>0</v>
      </c>
      <c r="U201" s="116">
        <f t="shared" ref="U201" si="300">IF(U199="x",0,IF($C199&gt;18,IF($C199&gt;36,U205,U203),U202))</f>
        <v>0</v>
      </c>
      <c r="V201" s="116">
        <f>SUM(D201:U201)</f>
        <v>0</v>
      </c>
    </row>
    <row r="202" spans="1:22" ht="5.0999999999999996" customHeight="1">
      <c r="A202" s="124"/>
      <c r="B202" s="125"/>
      <c r="C202" s="126" t="s">
        <v>13</v>
      </c>
      <c r="D202" s="125">
        <f t="shared" ref="D202:U202" si="301">IF(D$6&gt;$C199,D200,IF((D199-D$5)&lt;=2,(D200+1),IF((D199-D$5+1)=3,1,0)))</f>
        <v>0</v>
      </c>
      <c r="E202" s="125">
        <f t="shared" si="301"/>
        <v>0</v>
      </c>
      <c r="F202" s="125">
        <f t="shared" si="301"/>
        <v>0</v>
      </c>
      <c r="G202" s="125">
        <f t="shared" si="301"/>
        <v>0</v>
      </c>
      <c r="H202" s="125">
        <f t="shared" si="301"/>
        <v>0</v>
      </c>
      <c r="I202" s="125">
        <f t="shared" si="301"/>
        <v>0</v>
      </c>
      <c r="J202" s="125">
        <f t="shared" si="301"/>
        <v>0</v>
      </c>
      <c r="K202" s="125">
        <f t="shared" si="301"/>
        <v>0</v>
      </c>
      <c r="L202" s="125">
        <f t="shared" si="301"/>
        <v>0</v>
      </c>
      <c r="M202" s="125">
        <f t="shared" si="301"/>
        <v>0</v>
      </c>
      <c r="N202" s="125">
        <f t="shared" si="301"/>
        <v>0</v>
      </c>
      <c r="O202" s="125">
        <f t="shared" si="301"/>
        <v>0</v>
      </c>
      <c r="P202" s="125">
        <f t="shared" si="301"/>
        <v>0</v>
      </c>
      <c r="Q202" s="125">
        <f t="shared" si="301"/>
        <v>0</v>
      </c>
      <c r="R202" s="125">
        <f t="shared" si="301"/>
        <v>0</v>
      </c>
      <c r="S202" s="125">
        <f t="shared" si="301"/>
        <v>0</v>
      </c>
      <c r="T202" s="125">
        <f t="shared" si="301"/>
        <v>0</v>
      </c>
      <c r="U202" s="125">
        <f t="shared" si="301"/>
        <v>0</v>
      </c>
      <c r="V202" s="124"/>
    </row>
    <row r="203" spans="1:22" ht="5.0999999999999996" customHeight="1">
      <c r="A203" s="124"/>
      <c r="B203" s="125"/>
      <c r="C203" s="126" t="s">
        <v>14</v>
      </c>
      <c r="D203" s="125">
        <f>IF(D$6&gt;($C199-18),D204,IF((D199-D$5+1)&lt;=3,(D204+1),IF((D199-D$5+1)=4,1,0)))</f>
        <v>0</v>
      </c>
      <c r="E203" s="125">
        <f t="shared" ref="E203:U203" si="302">IF(E$6&gt;($C199-18),E204,IF((E199-E$5+1)&lt;=3,(E204+1),IF((E199-E$5+1)=4,1,0)))</f>
        <v>0</v>
      </c>
      <c r="F203" s="125">
        <f t="shared" si="302"/>
        <v>0</v>
      </c>
      <c r="G203" s="125">
        <f t="shared" si="302"/>
        <v>0</v>
      </c>
      <c r="H203" s="125">
        <f t="shared" si="302"/>
        <v>0</v>
      </c>
      <c r="I203" s="125">
        <f t="shared" si="302"/>
        <v>0</v>
      </c>
      <c r="J203" s="125">
        <f t="shared" si="302"/>
        <v>0</v>
      </c>
      <c r="K203" s="125">
        <f t="shared" si="302"/>
        <v>0</v>
      </c>
      <c r="L203" s="125">
        <f t="shared" si="302"/>
        <v>0</v>
      </c>
      <c r="M203" s="125">
        <f t="shared" si="302"/>
        <v>0</v>
      </c>
      <c r="N203" s="125">
        <f t="shared" si="302"/>
        <v>0</v>
      </c>
      <c r="O203" s="125">
        <f t="shared" si="302"/>
        <v>0</v>
      </c>
      <c r="P203" s="125">
        <f t="shared" si="302"/>
        <v>0</v>
      </c>
      <c r="Q203" s="125">
        <f t="shared" si="302"/>
        <v>0</v>
      </c>
      <c r="R203" s="125">
        <f t="shared" si="302"/>
        <v>0</v>
      </c>
      <c r="S203" s="125">
        <f t="shared" si="302"/>
        <v>0</v>
      </c>
      <c r="T203" s="125">
        <f t="shared" si="302"/>
        <v>0</v>
      </c>
      <c r="U203" s="125">
        <f t="shared" si="302"/>
        <v>0</v>
      </c>
      <c r="V203" s="124"/>
    </row>
    <row r="204" spans="1:22" ht="5.0999999999999996" customHeight="1">
      <c r="A204" s="124"/>
      <c r="B204" s="125"/>
      <c r="C204" s="127" t="s">
        <v>17</v>
      </c>
      <c r="D204" s="124">
        <f>IF(D199&gt;(D$5+3),0,(D$5-D199+3))</f>
        <v>0</v>
      </c>
      <c r="E204" s="124">
        <f t="shared" ref="E204:U204" si="303">IF(E199&gt;(E$5+3),0,(E$5-E199+3))</f>
        <v>0</v>
      </c>
      <c r="F204" s="124">
        <f t="shared" si="303"/>
        <v>0</v>
      </c>
      <c r="G204" s="124">
        <f t="shared" si="303"/>
        <v>0</v>
      </c>
      <c r="H204" s="124">
        <f t="shared" si="303"/>
        <v>0</v>
      </c>
      <c r="I204" s="124">
        <f t="shared" si="303"/>
        <v>0</v>
      </c>
      <c r="J204" s="124">
        <f t="shared" si="303"/>
        <v>0</v>
      </c>
      <c r="K204" s="124">
        <f t="shared" si="303"/>
        <v>0</v>
      </c>
      <c r="L204" s="124">
        <f t="shared" si="303"/>
        <v>0</v>
      </c>
      <c r="M204" s="124">
        <f t="shared" si="303"/>
        <v>0</v>
      </c>
      <c r="N204" s="124">
        <f t="shared" si="303"/>
        <v>0</v>
      </c>
      <c r="O204" s="124">
        <f t="shared" si="303"/>
        <v>0</v>
      </c>
      <c r="P204" s="124">
        <f t="shared" si="303"/>
        <v>0</v>
      </c>
      <c r="Q204" s="124">
        <f t="shared" si="303"/>
        <v>0</v>
      </c>
      <c r="R204" s="124">
        <f t="shared" si="303"/>
        <v>0</v>
      </c>
      <c r="S204" s="124">
        <f t="shared" si="303"/>
        <v>0</v>
      </c>
      <c r="T204" s="124">
        <f t="shared" si="303"/>
        <v>0</v>
      </c>
      <c r="U204" s="124">
        <f t="shared" si="303"/>
        <v>0</v>
      </c>
      <c r="V204" s="124"/>
    </row>
    <row r="205" spans="1:22" ht="5.0999999999999996" customHeight="1">
      <c r="A205" s="124"/>
      <c r="B205" s="125"/>
      <c r="C205" s="126" t="s">
        <v>15</v>
      </c>
      <c r="D205" s="125">
        <f>IF(D$6&gt;($C199-36),D206,IF((D199-D$5+1)&lt;=4,(D206+1),IF((D199-D$5+1)=5,1,0)))</f>
        <v>0</v>
      </c>
      <c r="E205" s="125">
        <f t="shared" ref="E205:U205" si="304">IF(E$6&gt;($C199-36),E206,IF((E199-E$5+1)&lt;=4,(E206+1),IF((E199-E$5+1)=5,1,0)))</f>
        <v>0</v>
      </c>
      <c r="F205" s="125">
        <f t="shared" si="304"/>
        <v>0</v>
      </c>
      <c r="G205" s="125">
        <f t="shared" si="304"/>
        <v>0</v>
      </c>
      <c r="H205" s="125">
        <f t="shared" si="304"/>
        <v>0</v>
      </c>
      <c r="I205" s="125">
        <f t="shared" si="304"/>
        <v>0</v>
      </c>
      <c r="J205" s="125">
        <f t="shared" si="304"/>
        <v>0</v>
      </c>
      <c r="K205" s="125">
        <f t="shared" si="304"/>
        <v>0</v>
      </c>
      <c r="L205" s="125">
        <f t="shared" si="304"/>
        <v>0</v>
      </c>
      <c r="M205" s="125">
        <f t="shared" si="304"/>
        <v>0</v>
      </c>
      <c r="N205" s="125">
        <f t="shared" si="304"/>
        <v>0</v>
      </c>
      <c r="O205" s="125">
        <f t="shared" si="304"/>
        <v>0</v>
      </c>
      <c r="P205" s="125">
        <f t="shared" si="304"/>
        <v>0</v>
      </c>
      <c r="Q205" s="125">
        <f t="shared" si="304"/>
        <v>0</v>
      </c>
      <c r="R205" s="125">
        <f t="shared" si="304"/>
        <v>0</v>
      </c>
      <c r="S205" s="125">
        <f t="shared" si="304"/>
        <v>0</v>
      </c>
      <c r="T205" s="125">
        <f t="shared" si="304"/>
        <v>0</v>
      </c>
      <c r="U205" s="125">
        <f t="shared" si="304"/>
        <v>0</v>
      </c>
      <c r="V205" s="124"/>
    </row>
    <row r="206" spans="1:22" ht="5.0999999999999996" customHeight="1">
      <c r="A206" s="124"/>
      <c r="B206" s="125"/>
      <c r="C206" s="127" t="s">
        <v>16</v>
      </c>
      <c r="D206" s="124">
        <f>IF(D199&gt;(D$5+4),0,(D$5-D199+4))</f>
        <v>0</v>
      </c>
      <c r="E206" s="124">
        <f t="shared" ref="E206:U206" si="305">IF(E199&gt;(E$5+4),0,(E$5-E199+4))</f>
        <v>0</v>
      </c>
      <c r="F206" s="124">
        <f t="shared" si="305"/>
        <v>0</v>
      </c>
      <c r="G206" s="124">
        <f t="shared" si="305"/>
        <v>0</v>
      </c>
      <c r="H206" s="124">
        <f t="shared" si="305"/>
        <v>0</v>
      </c>
      <c r="I206" s="124">
        <f t="shared" si="305"/>
        <v>0</v>
      </c>
      <c r="J206" s="124">
        <f t="shared" si="305"/>
        <v>0</v>
      </c>
      <c r="K206" s="124">
        <f t="shared" si="305"/>
        <v>0</v>
      </c>
      <c r="L206" s="124">
        <f t="shared" si="305"/>
        <v>0</v>
      </c>
      <c r="M206" s="124">
        <f t="shared" si="305"/>
        <v>0</v>
      </c>
      <c r="N206" s="124">
        <f t="shared" si="305"/>
        <v>0</v>
      </c>
      <c r="O206" s="124">
        <f t="shared" si="305"/>
        <v>0</v>
      </c>
      <c r="P206" s="124">
        <f t="shared" si="305"/>
        <v>0</v>
      </c>
      <c r="Q206" s="124">
        <f t="shared" si="305"/>
        <v>0</v>
      </c>
      <c r="R206" s="124">
        <f t="shared" si="305"/>
        <v>0</v>
      </c>
      <c r="S206" s="124">
        <f t="shared" si="305"/>
        <v>0</v>
      </c>
      <c r="T206" s="124">
        <f t="shared" si="305"/>
        <v>0</v>
      </c>
      <c r="U206" s="124">
        <f t="shared" si="305"/>
        <v>0</v>
      </c>
      <c r="V206" s="125"/>
    </row>
    <row r="207" spans="1:22" ht="15.75">
      <c r="A207" s="123">
        <f>'Vnos rezultatov'!B32</f>
        <v>0</v>
      </c>
      <c r="B207" s="123">
        <f>'Vnos rezultatov'!C32</f>
        <v>-1.3</v>
      </c>
      <c r="C207" s="123">
        <f>'Vnos rezultatov'!E32</f>
        <v>0</v>
      </c>
      <c r="D207" s="116" t="str">
        <f>'Vnos rezultatov'!H32</f>
        <v>x</v>
      </c>
      <c r="E207" s="116" t="str">
        <f>'Vnos rezultatov'!I32</f>
        <v>x</v>
      </c>
      <c r="F207" s="116" t="str">
        <f>'Vnos rezultatov'!J32</f>
        <v>x</v>
      </c>
      <c r="G207" s="116" t="str">
        <f>'Vnos rezultatov'!K32</f>
        <v>x</v>
      </c>
      <c r="H207" s="116" t="str">
        <f>'Vnos rezultatov'!L32</f>
        <v>x</v>
      </c>
      <c r="I207" s="116" t="str">
        <f>'Vnos rezultatov'!M32</f>
        <v>x</v>
      </c>
      <c r="J207" s="116" t="str">
        <f>'Vnos rezultatov'!N32</f>
        <v>x</v>
      </c>
      <c r="K207" s="116" t="str">
        <f>'Vnos rezultatov'!O32</f>
        <v>x</v>
      </c>
      <c r="L207" s="116" t="str">
        <f>'Vnos rezultatov'!P32</f>
        <v>x</v>
      </c>
      <c r="M207" s="116" t="str">
        <f>'Vnos rezultatov'!Q32</f>
        <v>x</v>
      </c>
      <c r="N207" s="116" t="str">
        <f>'Vnos rezultatov'!R32</f>
        <v>x</v>
      </c>
      <c r="O207" s="116" t="str">
        <f>'Vnos rezultatov'!S32</f>
        <v>x</v>
      </c>
      <c r="P207" s="116" t="str">
        <f>'Vnos rezultatov'!T32</f>
        <v>x</v>
      </c>
      <c r="Q207" s="116" t="str">
        <f>'Vnos rezultatov'!U32</f>
        <v>x</v>
      </c>
      <c r="R207" s="116" t="str">
        <f>'Vnos rezultatov'!V32</f>
        <v>x</v>
      </c>
      <c r="S207" s="116" t="str">
        <f>'Vnos rezultatov'!W32</f>
        <v>x</v>
      </c>
      <c r="T207" s="116" t="str">
        <f>'Vnos rezultatov'!X32</f>
        <v>x</v>
      </c>
      <c r="U207" s="116" t="str">
        <f>'Vnos rezultatov'!Y32</f>
        <v>x</v>
      </c>
      <c r="V207" s="116">
        <f>SUM(D207:U207)</f>
        <v>0</v>
      </c>
    </row>
    <row r="208" spans="1:22" ht="15.75">
      <c r="A208" s="123"/>
      <c r="B208" s="123"/>
      <c r="C208" s="123" t="s">
        <v>11</v>
      </c>
      <c r="D208" s="116">
        <f>IF(D207&gt;(D$5+2),0,(D$5-D207+2))</f>
        <v>0</v>
      </c>
      <c r="E208" s="116">
        <f t="shared" ref="E208:U208" si="306">IF(E207&gt;(E$5+2),0,(E$5-E207+2))</f>
        <v>0</v>
      </c>
      <c r="F208" s="116">
        <f t="shared" si="306"/>
        <v>0</v>
      </c>
      <c r="G208" s="116">
        <f t="shared" si="306"/>
        <v>0</v>
      </c>
      <c r="H208" s="116">
        <f t="shared" si="306"/>
        <v>0</v>
      </c>
      <c r="I208" s="116">
        <f t="shared" si="306"/>
        <v>0</v>
      </c>
      <c r="J208" s="116">
        <f t="shared" si="306"/>
        <v>0</v>
      </c>
      <c r="K208" s="116">
        <f t="shared" si="306"/>
        <v>0</v>
      </c>
      <c r="L208" s="116">
        <f t="shared" si="306"/>
        <v>0</v>
      </c>
      <c r="M208" s="116">
        <f t="shared" si="306"/>
        <v>0</v>
      </c>
      <c r="N208" s="116">
        <f t="shared" si="306"/>
        <v>0</v>
      </c>
      <c r="O208" s="116">
        <f t="shared" si="306"/>
        <v>0</v>
      </c>
      <c r="P208" s="116">
        <f t="shared" si="306"/>
        <v>0</v>
      </c>
      <c r="Q208" s="116">
        <f t="shared" si="306"/>
        <v>0</v>
      </c>
      <c r="R208" s="116">
        <f t="shared" si="306"/>
        <v>0</v>
      </c>
      <c r="S208" s="116">
        <f t="shared" si="306"/>
        <v>0</v>
      </c>
      <c r="T208" s="116">
        <f t="shared" si="306"/>
        <v>0</v>
      </c>
      <c r="U208" s="116">
        <f t="shared" si="306"/>
        <v>0</v>
      </c>
      <c r="V208" s="116">
        <f>SUM(D208:U208)</f>
        <v>0</v>
      </c>
    </row>
    <row r="209" spans="1:22" ht="15.75">
      <c r="A209" s="123"/>
      <c r="B209" s="123"/>
      <c r="C209" s="123" t="s">
        <v>12</v>
      </c>
      <c r="D209" s="116">
        <f t="shared" ref="D209:E209" si="307">IF(D207="x",0,IF($C207&gt;18,IF($C207&gt;36,D213,D211),D210))</f>
        <v>0</v>
      </c>
      <c r="E209" s="116">
        <f t="shared" si="307"/>
        <v>0</v>
      </c>
      <c r="F209" s="116">
        <f>IF(F207="x",0,IF($C207&gt;18,IF($C207&gt;36,F213,F211),F210))</f>
        <v>0</v>
      </c>
      <c r="G209" s="116">
        <f t="shared" ref="G209:J209" si="308">IF(G207="x",0,IF($C207&gt;18,IF($C207&gt;36,G213,G211),G210))</f>
        <v>0</v>
      </c>
      <c r="H209" s="116">
        <f t="shared" si="308"/>
        <v>0</v>
      </c>
      <c r="I209" s="116">
        <f t="shared" si="308"/>
        <v>0</v>
      </c>
      <c r="J209" s="116">
        <f t="shared" si="308"/>
        <v>0</v>
      </c>
      <c r="K209" s="116">
        <f>IF(K207="x",0,IF($C207&gt;18,IF($C207&gt;36,K213,K211),K210))</f>
        <v>0</v>
      </c>
      <c r="L209" s="116">
        <f t="shared" ref="L209:M209" si="309">IF(L207="x",0,IF($C207&gt;18,IF($C207&gt;36,L213,L211),L210))</f>
        <v>0</v>
      </c>
      <c r="M209" s="116">
        <f t="shared" si="309"/>
        <v>0</v>
      </c>
      <c r="N209" s="116">
        <f>IF(N207="x",0,IF($C207&gt;18,IF($C207&gt;36,N213,N211),N210))</f>
        <v>0</v>
      </c>
      <c r="O209" s="116">
        <f t="shared" ref="O209:P209" si="310">IF(O207="x",0,IF($C207&gt;18,IF($C207&gt;36,O213,O211),O210))</f>
        <v>0</v>
      </c>
      <c r="P209" s="116">
        <f t="shared" si="310"/>
        <v>0</v>
      </c>
      <c r="Q209" s="116">
        <f>IF(Q207="x",0,IF($C207&gt;18,IF($C207&gt;36,Q213,Q211),Q210))</f>
        <v>0</v>
      </c>
      <c r="R209" s="116">
        <f t="shared" ref="R209:S209" si="311">IF(R207="x",0,IF($C207&gt;18,IF($C207&gt;36,R213,R211),R210))</f>
        <v>0</v>
      </c>
      <c r="S209" s="116">
        <f t="shared" si="311"/>
        <v>0</v>
      </c>
      <c r="T209" s="116">
        <f>IF(T207="x",0,IF($C207&gt;18,IF($C207&gt;36,T213,T211),T210))</f>
        <v>0</v>
      </c>
      <c r="U209" s="116">
        <f t="shared" ref="U209" si="312">IF(U207="x",0,IF($C207&gt;18,IF($C207&gt;36,U213,U211),U210))</f>
        <v>0</v>
      </c>
      <c r="V209" s="116">
        <f>SUM(D209:U209)</f>
        <v>0</v>
      </c>
    </row>
    <row r="210" spans="1:22" ht="5.0999999999999996" customHeight="1">
      <c r="A210" s="124"/>
      <c r="B210" s="125"/>
      <c r="C210" s="126" t="s">
        <v>13</v>
      </c>
      <c r="D210" s="125">
        <f t="shared" ref="D210:U210" si="313">IF(D$6&gt;$C207,D208,IF((D207-D$5)&lt;=2,(D208+1),IF((D207-D$5+1)=3,1,0)))</f>
        <v>0</v>
      </c>
      <c r="E210" s="125">
        <f t="shared" si="313"/>
        <v>0</v>
      </c>
      <c r="F210" s="125">
        <f t="shared" si="313"/>
        <v>0</v>
      </c>
      <c r="G210" s="125">
        <f t="shared" si="313"/>
        <v>0</v>
      </c>
      <c r="H210" s="125">
        <f t="shared" si="313"/>
        <v>0</v>
      </c>
      <c r="I210" s="125">
        <f t="shared" si="313"/>
        <v>0</v>
      </c>
      <c r="J210" s="125">
        <f t="shared" si="313"/>
        <v>0</v>
      </c>
      <c r="K210" s="125">
        <f t="shared" si="313"/>
        <v>0</v>
      </c>
      <c r="L210" s="125">
        <f t="shared" si="313"/>
        <v>0</v>
      </c>
      <c r="M210" s="125">
        <f t="shared" si="313"/>
        <v>0</v>
      </c>
      <c r="N210" s="125">
        <f t="shared" si="313"/>
        <v>0</v>
      </c>
      <c r="O210" s="125">
        <f t="shared" si="313"/>
        <v>0</v>
      </c>
      <c r="P210" s="125">
        <f t="shared" si="313"/>
        <v>0</v>
      </c>
      <c r="Q210" s="125">
        <f t="shared" si="313"/>
        <v>0</v>
      </c>
      <c r="R210" s="125">
        <f t="shared" si="313"/>
        <v>0</v>
      </c>
      <c r="S210" s="125">
        <f t="shared" si="313"/>
        <v>0</v>
      </c>
      <c r="T210" s="125">
        <f t="shared" si="313"/>
        <v>0</v>
      </c>
      <c r="U210" s="125">
        <f t="shared" si="313"/>
        <v>0</v>
      </c>
      <c r="V210" s="124"/>
    </row>
    <row r="211" spans="1:22" ht="5.0999999999999996" customHeight="1">
      <c r="A211" s="124"/>
      <c r="B211" s="125"/>
      <c r="C211" s="126" t="s">
        <v>14</v>
      </c>
      <c r="D211" s="125">
        <f>IF(D$6&gt;($C207-18),D212,IF((D207-D$5+1)&lt;=3,(D212+1),IF((D207-D$5+1)=4,1,0)))</f>
        <v>0</v>
      </c>
      <c r="E211" s="125">
        <f t="shared" ref="E211:U211" si="314">IF(E$6&gt;($C207-18),E212,IF((E207-E$5+1)&lt;=3,(E212+1),IF((E207-E$5+1)=4,1,0)))</f>
        <v>0</v>
      </c>
      <c r="F211" s="125">
        <f t="shared" si="314"/>
        <v>0</v>
      </c>
      <c r="G211" s="125">
        <f t="shared" si="314"/>
        <v>0</v>
      </c>
      <c r="H211" s="125">
        <f t="shared" si="314"/>
        <v>0</v>
      </c>
      <c r="I211" s="125">
        <f t="shared" si="314"/>
        <v>0</v>
      </c>
      <c r="J211" s="125">
        <f t="shared" si="314"/>
        <v>0</v>
      </c>
      <c r="K211" s="125">
        <f t="shared" si="314"/>
        <v>0</v>
      </c>
      <c r="L211" s="125">
        <f t="shared" si="314"/>
        <v>0</v>
      </c>
      <c r="M211" s="125">
        <f t="shared" si="314"/>
        <v>0</v>
      </c>
      <c r="N211" s="125">
        <f t="shared" si="314"/>
        <v>0</v>
      </c>
      <c r="O211" s="125">
        <f t="shared" si="314"/>
        <v>0</v>
      </c>
      <c r="P211" s="125">
        <f t="shared" si="314"/>
        <v>0</v>
      </c>
      <c r="Q211" s="125">
        <f t="shared" si="314"/>
        <v>0</v>
      </c>
      <c r="R211" s="125">
        <f t="shared" si="314"/>
        <v>0</v>
      </c>
      <c r="S211" s="125">
        <f t="shared" si="314"/>
        <v>0</v>
      </c>
      <c r="T211" s="125">
        <f t="shared" si="314"/>
        <v>0</v>
      </c>
      <c r="U211" s="125">
        <f t="shared" si="314"/>
        <v>0</v>
      </c>
      <c r="V211" s="124"/>
    </row>
    <row r="212" spans="1:22" ht="5.0999999999999996" customHeight="1">
      <c r="A212" s="124"/>
      <c r="B212" s="125"/>
      <c r="C212" s="127" t="s">
        <v>17</v>
      </c>
      <c r="D212" s="124">
        <f>IF(D207&gt;(D$5+3),0,(D$5-D207+3))</f>
        <v>0</v>
      </c>
      <c r="E212" s="124">
        <f t="shared" ref="E212:U212" si="315">IF(E207&gt;(E$5+3),0,(E$5-E207+3))</f>
        <v>0</v>
      </c>
      <c r="F212" s="124">
        <f t="shared" si="315"/>
        <v>0</v>
      </c>
      <c r="G212" s="124">
        <f t="shared" si="315"/>
        <v>0</v>
      </c>
      <c r="H212" s="124">
        <f t="shared" si="315"/>
        <v>0</v>
      </c>
      <c r="I212" s="124">
        <f t="shared" si="315"/>
        <v>0</v>
      </c>
      <c r="J212" s="124">
        <f t="shared" si="315"/>
        <v>0</v>
      </c>
      <c r="K212" s="124">
        <f t="shared" si="315"/>
        <v>0</v>
      </c>
      <c r="L212" s="124">
        <f t="shared" si="315"/>
        <v>0</v>
      </c>
      <c r="M212" s="124">
        <f t="shared" si="315"/>
        <v>0</v>
      </c>
      <c r="N212" s="124">
        <f t="shared" si="315"/>
        <v>0</v>
      </c>
      <c r="O212" s="124">
        <f t="shared" si="315"/>
        <v>0</v>
      </c>
      <c r="P212" s="124">
        <f t="shared" si="315"/>
        <v>0</v>
      </c>
      <c r="Q212" s="124">
        <f t="shared" si="315"/>
        <v>0</v>
      </c>
      <c r="R212" s="124">
        <f t="shared" si="315"/>
        <v>0</v>
      </c>
      <c r="S212" s="124">
        <f t="shared" si="315"/>
        <v>0</v>
      </c>
      <c r="T212" s="124">
        <f t="shared" si="315"/>
        <v>0</v>
      </c>
      <c r="U212" s="124">
        <f t="shared" si="315"/>
        <v>0</v>
      </c>
      <c r="V212" s="124"/>
    </row>
    <row r="213" spans="1:22" ht="5.0999999999999996" customHeight="1">
      <c r="A213" s="124"/>
      <c r="B213" s="125"/>
      <c r="C213" s="126" t="s">
        <v>15</v>
      </c>
      <c r="D213" s="125">
        <f>IF(D$6&gt;($C207-36),D214,IF((D207-D$5+1)&lt;=4,(D214+1),IF((D207-D$5+1)=5,1,0)))</f>
        <v>0</v>
      </c>
      <c r="E213" s="125">
        <f t="shared" ref="E213:U213" si="316">IF(E$6&gt;($C207-36),E214,IF((E207-E$5+1)&lt;=4,(E214+1),IF((E207-E$5+1)=5,1,0)))</f>
        <v>0</v>
      </c>
      <c r="F213" s="125">
        <f t="shared" si="316"/>
        <v>0</v>
      </c>
      <c r="G213" s="125">
        <f t="shared" si="316"/>
        <v>0</v>
      </c>
      <c r="H213" s="125">
        <f t="shared" si="316"/>
        <v>0</v>
      </c>
      <c r="I213" s="125">
        <f t="shared" si="316"/>
        <v>0</v>
      </c>
      <c r="J213" s="125">
        <f t="shared" si="316"/>
        <v>0</v>
      </c>
      <c r="K213" s="125">
        <f t="shared" si="316"/>
        <v>0</v>
      </c>
      <c r="L213" s="125">
        <f t="shared" si="316"/>
        <v>0</v>
      </c>
      <c r="M213" s="125">
        <f t="shared" si="316"/>
        <v>0</v>
      </c>
      <c r="N213" s="125">
        <f t="shared" si="316"/>
        <v>0</v>
      </c>
      <c r="O213" s="125">
        <f t="shared" si="316"/>
        <v>0</v>
      </c>
      <c r="P213" s="125">
        <f t="shared" si="316"/>
        <v>0</v>
      </c>
      <c r="Q213" s="125">
        <f t="shared" si="316"/>
        <v>0</v>
      </c>
      <c r="R213" s="125">
        <f t="shared" si="316"/>
        <v>0</v>
      </c>
      <c r="S213" s="125">
        <f t="shared" si="316"/>
        <v>0</v>
      </c>
      <c r="T213" s="125">
        <f t="shared" si="316"/>
        <v>0</v>
      </c>
      <c r="U213" s="125">
        <f t="shared" si="316"/>
        <v>0</v>
      </c>
      <c r="V213" s="124"/>
    </row>
    <row r="214" spans="1:22" ht="5.0999999999999996" customHeight="1">
      <c r="A214" s="124"/>
      <c r="B214" s="125"/>
      <c r="C214" s="127" t="s">
        <v>16</v>
      </c>
      <c r="D214" s="124">
        <f>IF(D207&gt;(D$5+4),0,(D$5-D207+4))</f>
        <v>0</v>
      </c>
      <c r="E214" s="124">
        <f t="shared" ref="E214:U214" si="317">IF(E207&gt;(E$5+4),0,(E$5-E207+4))</f>
        <v>0</v>
      </c>
      <c r="F214" s="124">
        <f t="shared" si="317"/>
        <v>0</v>
      </c>
      <c r="G214" s="124">
        <f t="shared" si="317"/>
        <v>0</v>
      </c>
      <c r="H214" s="124">
        <f t="shared" si="317"/>
        <v>0</v>
      </c>
      <c r="I214" s="124">
        <f t="shared" si="317"/>
        <v>0</v>
      </c>
      <c r="J214" s="124">
        <f t="shared" si="317"/>
        <v>0</v>
      </c>
      <c r="K214" s="124">
        <f t="shared" si="317"/>
        <v>0</v>
      </c>
      <c r="L214" s="124">
        <f t="shared" si="317"/>
        <v>0</v>
      </c>
      <c r="M214" s="124">
        <f t="shared" si="317"/>
        <v>0</v>
      </c>
      <c r="N214" s="124">
        <f t="shared" si="317"/>
        <v>0</v>
      </c>
      <c r="O214" s="124">
        <f t="shared" si="317"/>
        <v>0</v>
      </c>
      <c r="P214" s="124">
        <f t="shared" si="317"/>
        <v>0</v>
      </c>
      <c r="Q214" s="124">
        <f t="shared" si="317"/>
        <v>0</v>
      </c>
      <c r="R214" s="124">
        <f t="shared" si="317"/>
        <v>0</v>
      </c>
      <c r="S214" s="124">
        <f t="shared" si="317"/>
        <v>0</v>
      </c>
      <c r="T214" s="124">
        <f t="shared" si="317"/>
        <v>0</v>
      </c>
      <c r="U214" s="124">
        <f t="shared" si="317"/>
        <v>0</v>
      </c>
      <c r="V214" s="125"/>
    </row>
    <row r="215" spans="1:22" ht="15.75">
      <c r="A215" s="123">
        <f>'Vnos rezultatov'!B33</f>
        <v>0</v>
      </c>
      <c r="B215" s="123">
        <f>'Vnos rezultatov'!C33</f>
        <v>-1.3</v>
      </c>
      <c r="C215" s="123">
        <f>'Vnos rezultatov'!E33</f>
        <v>0</v>
      </c>
      <c r="D215" s="116" t="str">
        <f>'Vnos rezultatov'!H33</f>
        <v>x</v>
      </c>
      <c r="E215" s="116" t="str">
        <f>'Vnos rezultatov'!I33</f>
        <v>x</v>
      </c>
      <c r="F215" s="116" t="str">
        <f>'Vnos rezultatov'!J33</f>
        <v>x</v>
      </c>
      <c r="G215" s="116" t="str">
        <f>'Vnos rezultatov'!K33</f>
        <v>x</v>
      </c>
      <c r="H215" s="116" t="str">
        <f>'Vnos rezultatov'!L33</f>
        <v>x</v>
      </c>
      <c r="I215" s="116" t="str">
        <f>'Vnos rezultatov'!M33</f>
        <v>x</v>
      </c>
      <c r="J215" s="116" t="str">
        <f>'Vnos rezultatov'!N33</f>
        <v>x</v>
      </c>
      <c r="K215" s="116" t="str">
        <f>'Vnos rezultatov'!O33</f>
        <v>x</v>
      </c>
      <c r="L215" s="116" t="str">
        <f>'Vnos rezultatov'!P33</f>
        <v>x</v>
      </c>
      <c r="M215" s="116" t="str">
        <f>'Vnos rezultatov'!Q33</f>
        <v>x</v>
      </c>
      <c r="N215" s="116" t="str">
        <f>'Vnos rezultatov'!R33</f>
        <v>x</v>
      </c>
      <c r="O215" s="116" t="str">
        <f>'Vnos rezultatov'!S33</f>
        <v>x</v>
      </c>
      <c r="P215" s="116" t="str">
        <f>'Vnos rezultatov'!T33</f>
        <v>x</v>
      </c>
      <c r="Q215" s="116" t="str">
        <f>'Vnos rezultatov'!U33</f>
        <v>x</v>
      </c>
      <c r="R215" s="116" t="str">
        <f>'Vnos rezultatov'!V33</f>
        <v>x</v>
      </c>
      <c r="S215" s="116" t="str">
        <f>'Vnos rezultatov'!W33</f>
        <v>x</v>
      </c>
      <c r="T215" s="116" t="str">
        <f>'Vnos rezultatov'!X33</f>
        <v>x</v>
      </c>
      <c r="U215" s="116" t="str">
        <f>'Vnos rezultatov'!Y33</f>
        <v>x</v>
      </c>
      <c r="V215" s="116">
        <f>SUM(D215:U215)</f>
        <v>0</v>
      </c>
    </row>
    <row r="216" spans="1:22" ht="15.75">
      <c r="A216" s="123"/>
      <c r="B216" s="123"/>
      <c r="C216" s="123" t="s">
        <v>11</v>
      </c>
      <c r="D216" s="116">
        <f>IF(D215&gt;(D$5+2),0,(D$5-D215+2))</f>
        <v>0</v>
      </c>
      <c r="E216" s="116">
        <f t="shared" ref="E216:U216" si="318">IF(E215&gt;(E$5+2),0,(E$5-E215+2))</f>
        <v>0</v>
      </c>
      <c r="F216" s="116">
        <f t="shared" si="318"/>
        <v>0</v>
      </c>
      <c r="G216" s="116">
        <f t="shared" si="318"/>
        <v>0</v>
      </c>
      <c r="H216" s="116">
        <f t="shared" si="318"/>
        <v>0</v>
      </c>
      <c r="I216" s="116">
        <f t="shared" si="318"/>
        <v>0</v>
      </c>
      <c r="J216" s="116">
        <f t="shared" si="318"/>
        <v>0</v>
      </c>
      <c r="K216" s="116">
        <f t="shared" si="318"/>
        <v>0</v>
      </c>
      <c r="L216" s="116">
        <f t="shared" si="318"/>
        <v>0</v>
      </c>
      <c r="M216" s="116">
        <f t="shared" si="318"/>
        <v>0</v>
      </c>
      <c r="N216" s="116">
        <f t="shared" si="318"/>
        <v>0</v>
      </c>
      <c r="O216" s="116">
        <f t="shared" si="318"/>
        <v>0</v>
      </c>
      <c r="P216" s="116">
        <f t="shared" si="318"/>
        <v>0</v>
      </c>
      <c r="Q216" s="116">
        <f t="shared" si="318"/>
        <v>0</v>
      </c>
      <c r="R216" s="116">
        <f t="shared" si="318"/>
        <v>0</v>
      </c>
      <c r="S216" s="116">
        <f t="shared" si="318"/>
        <v>0</v>
      </c>
      <c r="T216" s="116">
        <f t="shared" si="318"/>
        <v>0</v>
      </c>
      <c r="U216" s="116">
        <f t="shared" si="318"/>
        <v>0</v>
      </c>
      <c r="V216" s="116">
        <f>SUM(D216:U216)</f>
        <v>0</v>
      </c>
    </row>
    <row r="217" spans="1:22" ht="15.75">
      <c r="A217" s="123"/>
      <c r="B217" s="123"/>
      <c r="C217" s="123" t="s">
        <v>12</v>
      </c>
      <c r="D217" s="116">
        <f t="shared" ref="D217:E217" si="319">IF(D215="x",0,IF($C215&gt;18,IF($C215&gt;36,D221,D219),D218))</f>
        <v>0</v>
      </c>
      <c r="E217" s="116">
        <f t="shared" si="319"/>
        <v>0</v>
      </c>
      <c r="F217" s="116">
        <f>IF(F215="x",0,IF($C215&gt;18,IF($C215&gt;36,F221,F219),F218))</f>
        <v>0</v>
      </c>
      <c r="G217" s="116">
        <f t="shared" ref="G217:J217" si="320">IF(G215="x",0,IF($C215&gt;18,IF($C215&gt;36,G221,G219),G218))</f>
        <v>0</v>
      </c>
      <c r="H217" s="116">
        <f t="shared" si="320"/>
        <v>0</v>
      </c>
      <c r="I217" s="116">
        <f t="shared" si="320"/>
        <v>0</v>
      </c>
      <c r="J217" s="116">
        <f t="shared" si="320"/>
        <v>0</v>
      </c>
      <c r="K217" s="116">
        <f>IF(K215="x",0,IF($C215&gt;18,IF($C215&gt;36,K221,K219),K218))</f>
        <v>0</v>
      </c>
      <c r="L217" s="116">
        <f t="shared" ref="L217:M217" si="321">IF(L215="x",0,IF($C215&gt;18,IF($C215&gt;36,L221,L219),L218))</f>
        <v>0</v>
      </c>
      <c r="M217" s="116">
        <f t="shared" si="321"/>
        <v>0</v>
      </c>
      <c r="N217" s="116">
        <f>IF(N215="x",0,IF($C215&gt;18,IF($C215&gt;36,N221,N219),N218))</f>
        <v>0</v>
      </c>
      <c r="O217" s="116">
        <f t="shared" ref="O217:P217" si="322">IF(O215="x",0,IF($C215&gt;18,IF($C215&gt;36,O221,O219),O218))</f>
        <v>0</v>
      </c>
      <c r="P217" s="116">
        <f t="shared" si="322"/>
        <v>0</v>
      </c>
      <c r="Q217" s="116">
        <f>IF(Q215="x",0,IF($C215&gt;18,IF($C215&gt;36,Q221,Q219),Q218))</f>
        <v>0</v>
      </c>
      <c r="R217" s="116">
        <f t="shared" ref="R217:S217" si="323">IF(R215="x",0,IF($C215&gt;18,IF($C215&gt;36,R221,R219),R218))</f>
        <v>0</v>
      </c>
      <c r="S217" s="116">
        <f t="shared" si="323"/>
        <v>0</v>
      </c>
      <c r="T217" s="116">
        <f>IF(T215="x",0,IF($C215&gt;18,IF($C215&gt;36,T221,T219),T218))</f>
        <v>0</v>
      </c>
      <c r="U217" s="116">
        <f t="shared" ref="U217" si="324">IF(U215="x",0,IF($C215&gt;18,IF($C215&gt;36,U221,U219),U218))</f>
        <v>0</v>
      </c>
      <c r="V217" s="116">
        <f>SUM(D217:U217)</f>
        <v>0</v>
      </c>
    </row>
    <row r="218" spans="1:22" ht="5.0999999999999996" customHeight="1">
      <c r="A218" s="124"/>
      <c r="B218" s="125"/>
      <c r="C218" s="126" t="s">
        <v>13</v>
      </c>
      <c r="D218" s="125">
        <f t="shared" ref="D218:U218" si="325">IF(D$6&gt;$C215,D216,IF((D215-D$5)&lt;=2,(D216+1),IF((D215-D$5+1)=3,1,0)))</f>
        <v>0</v>
      </c>
      <c r="E218" s="125">
        <f t="shared" si="325"/>
        <v>0</v>
      </c>
      <c r="F218" s="125">
        <f t="shared" si="325"/>
        <v>0</v>
      </c>
      <c r="G218" s="125">
        <f t="shared" si="325"/>
        <v>0</v>
      </c>
      <c r="H218" s="125">
        <f t="shared" si="325"/>
        <v>0</v>
      </c>
      <c r="I218" s="125">
        <f t="shared" si="325"/>
        <v>0</v>
      </c>
      <c r="J218" s="125">
        <f t="shared" si="325"/>
        <v>0</v>
      </c>
      <c r="K218" s="125">
        <f t="shared" si="325"/>
        <v>0</v>
      </c>
      <c r="L218" s="125">
        <f t="shared" si="325"/>
        <v>0</v>
      </c>
      <c r="M218" s="125">
        <f t="shared" si="325"/>
        <v>0</v>
      </c>
      <c r="N218" s="125">
        <f t="shared" si="325"/>
        <v>0</v>
      </c>
      <c r="O218" s="125">
        <f t="shared" si="325"/>
        <v>0</v>
      </c>
      <c r="P218" s="125">
        <f t="shared" si="325"/>
        <v>0</v>
      </c>
      <c r="Q218" s="125">
        <f t="shared" si="325"/>
        <v>0</v>
      </c>
      <c r="R218" s="125">
        <f t="shared" si="325"/>
        <v>0</v>
      </c>
      <c r="S218" s="125">
        <f t="shared" si="325"/>
        <v>0</v>
      </c>
      <c r="T218" s="125">
        <f t="shared" si="325"/>
        <v>0</v>
      </c>
      <c r="U218" s="125">
        <f t="shared" si="325"/>
        <v>0</v>
      </c>
      <c r="V218" s="124"/>
    </row>
    <row r="219" spans="1:22" ht="5.0999999999999996" customHeight="1">
      <c r="A219" s="124"/>
      <c r="B219" s="125"/>
      <c r="C219" s="126" t="s">
        <v>14</v>
      </c>
      <c r="D219" s="125">
        <f>IF(D$6&gt;($C215-18),D220,IF((D215-D$5+1)&lt;=3,(D220+1),IF((D215-D$5+1)=4,1,0)))</f>
        <v>0</v>
      </c>
      <c r="E219" s="125">
        <f t="shared" ref="E219:U219" si="326">IF(E$6&gt;($C215-18),E220,IF((E215-E$5+1)&lt;=3,(E220+1),IF((E215-E$5+1)=4,1,0)))</f>
        <v>0</v>
      </c>
      <c r="F219" s="125">
        <f t="shared" si="326"/>
        <v>0</v>
      </c>
      <c r="G219" s="125">
        <f t="shared" si="326"/>
        <v>0</v>
      </c>
      <c r="H219" s="125">
        <f t="shared" si="326"/>
        <v>0</v>
      </c>
      <c r="I219" s="125">
        <f t="shared" si="326"/>
        <v>0</v>
      </c>
      <c r="J219" s="125">
        <f t="shared" si="326"/>
        <v>0</v>
      </c>
      <c r="K219" s="125">
        <f t="shared" si="326"/>
        <v>0</v>
      </c>
      <c r="L219" s="125">
        <f t="shared" si="326"/>
        <v>0</v>
      </c>
      <c r="M219" s="125">
        <f t="shared" si="326"/>
        <v>0</v>
      </c>
      <c r="N219" s="125">
        <f t="shared" si="326"/>
        <v>0</v>
      </c>
      <c r="O219" s="125">
        <f t="shared" si="326"/>
        <v>0</v>
      </c>
      <c r="P219" s="125">
        <f t="shared" si="326"/>
        <v>0</v>
      </c>
      <c r="Q219" s="125">
        <f t="shared" si="326"/>
        <v>0</v>
      </c>
      <c r="R219" s="125">
        <f t="shared" si="326"/>
        <v>0</v>
      </c>
      <c r="S219" s="125">
        <f t="shared" si="326"/>
        <v>0</v>
      </c>
      <c r="T219" s="125">
        <f t="shared" si="326"/>
        <v>0</v>
      </c>
      <c r="U219" s="125">
        <f t="shared" si="326"/>
        <v>0</v>
      </c>
      <c r="V219" s="124"/>
    </row>
    <row r="220" spans="1:22" ht="5.0999999999999996" customHeight="1">
      <c r="A220" s="124"/>
      <c r="B220" s="125"/>
      <c r="C220" s="127" t="s">
        <v>17</v>
      </c>
      <c r="D220" s="124">
        <f>IF(D215&gt;(D$5+3),0,(D$5-D215+3))</f>
        <v>0</v>
      </c>
      <c r="E220" s="124">
        <f t="shared" ref="E220:U220" si="327">IF(E215&gt;(E$5+3),0,(E$5-E215+3))</f>
        <v>0</v>
      </c>
      <c r="F220" s="124">
        <f t="shared" si="327"/>
        <v>0</v>
      </c>
      <c r="G220" s="124">
        <f t="shared" si="327"/>
        <v>0</v>
      </c>
      <c r="H220" s="124">
        <f t="shared" si="327"/>
        <v>0</v>
      </c>
      <c r="I220" s="124">
        <f t="shared" si="327"/>
        <v>0</v>
      </c>
      <c r="J220" s="124">
        <f t="shared" si="327"/>
        <v>0</v>
      </c>
      <c r="K220" s="124">
        <f t="shared" si="327"/>
        <v>0</v>
      </c>
      <c r="L220" s="124">
        <f t="shared" si="327"/>
        <v>0</v>
      </c>
      <c r="M220" s="124">
        <f t="shared" si="327"/>
        <v>0</v>
      </c>
      <c r="N220" s="124">
        <f t="shared" si="327"/>
        <v>0</v>
      </c>
      <c r="O220" s="124">
        <f t="shared" si="327"/>
        <v>0</v>
      </c>
      <c r="P220" s="124">
        <f t="shared" si="327"/>
        <v>0</v>
      </c>
      <c r="Q220" s="124">
        <f t="shared" si="327"/>
        <v>0</v>
      </c>
      <c r="R220" s="124">
        <f t="shared" si="327"/>
        <v>0</v>
      </c>
      <c r="S220" s="124">
        <f t="shared" si="327"/>
        <v>0</v>
      </c>
      <c r="T220" s="124">
        <f t="shared" si="327"/>
        <v>0</v>
      </c>
      <c r="U220" s="124">
        <f t="shared" si="327"/>
        <v>0</v>
      </c>
      <c r="V220" s="124"/>
    </row>
    <row r="221" spans="1:22" ht="5.0999999999999996" customHeight="1">
      <c r="A221" s="124"/>
      <c r="B221" s="125"/>
      <c r="C221" s="126" t="s">
        <v>15</v>
      </c>
      <c r="D221" s="125">
        <f>IF(D$6&gt;($C215-36),D222,IF((D215-D$5+1)&lt;=4,(D222+1),IF((D215-D$5+1)=5,1,0)))</f>
        <v>0</v>
      </c>
      <c r="E221" s="125">
        <f t="shared" ref="E221:U221" si="328">IF(E$6&gt;($C215-36),E222,IF((E215-E$5+1)&lt;=4,(E222+1),IF((E215-E$5+1)=5,1,0)))</f>
        <v>0</v>
      </c>
      <c r="F221" s="125">
        <f t="shared" si="328"/>
        <v>0</v>
      </c>
      <c r="G221" s="125">
        <f t="shared" si="328"/>
        <v>0</v>
      </c>
      <c r="H221" s="125">
        <f t="shared" si="328"/>
        <v>0</v>
      </c>
      <c r="I221" s="125">
        <f t="shared" si="328"/>
        <v>0</v>
      </c>
      <c r="J221" s="125">
        <f t="shared" si="328"/>
        <v>0</v>
      </c>
      <c r="K221" s="125">
        <f t="shared" si="328"/>
        <v>0</v>
      </c>
      <c r="L221" s="125">
        <f t="shared" si="328"/>
        <v>0</v>
      </c>
      <c r="M221" s="125">
        <f t="shared" si="328"/>
        <v>0</v>
      </c>
      <c r="N221" s="125">
        <f t="shared" si="328"/>
        <v>0</v>
      </c>
      <c r="O221" s="125">
        <f t="shared" si="328"/>
        <v>0</v>
      </c>
      <c r="P221" s="125">
        <f t="shared" si="328"/>
        <v>0</v>
      </c>
      <c r="Q221" s="125">
        <f t="shared" si="328"/>
        <v>0</v>
      </c>
      <c r="R221" s="125">
        <f t="shared" si="328"/>
        <v>0</v>
      </c>
      <c r="S221" s="125">
        <f t="shared" si="328"/>
        <v>0</v>
      </c>
      <c r="T221" s="125">
        <f t="shared" si="328"/>
        <v>0</v>
      </c>
      <c r="U221" s="125">
        <f t="shared" si="328"/>
        <v>0</v>
      </c>
      <c r="V221" s="124"/>
    </row>
    <row r="222" spans="1:22" ht="5.0999999999999996" customHeight="1">
      <c r="A222" s="124"/>
      <c r="B222" s="125"/>
      <c r="C222" s="127" t="s">
        <v>16</v>
      </c>
      <c r="D222" s="124">
        <f>IF(D215&gt;(D$5+4),0,(D$5-D215+4))</f>
        <v>0</v>
      </c>
      <c r="E222" s="124">
        <f t="shared" ref="E222:U222" si="329">IF(E215&gt;(E$5+4),0,(E$5-E215+4))</f>
        <v>0</v>
      </c>
      <c r="F222" s="124">
        <f t="shared" si="329"/>
        <v>0</v>
      </c>
      <c r="G222" s="124">
        <f t="shared" si="329"/>
        <v>0</v>
      </c>
      <c r="H222" s="124">
        <f t="shared" si="329"/>
        <v>0</v>
      </c>
      <c r="I222" s="124">
        <f t="shared" si="329"/>
        <v>0</v>
      </c>
      <c r="J222" s="124">
        <f t="shared" si="329"/>
        <v>0</v>
      </c>
      <c r="K222" s="124">
        <f t="shared" si="329"/>
        <v>0</v>
      </c>
      <c r="L222" s="124">
        <f t="shared" si="329"/>
        <v>0</v>
      </c>
      <c r="M222" s="124">
        <f t="shared" si="329"/>
        <v>0</v>
      </c>
      <c r="N222" s="124">
        <f t="shared" si="329"/>
        <v>0</v>
      </c>
      <c r="O222" s="124">
        <f t="shared" si="329"/>
        <v>0</v>
      </c>
      <c r="P222" s="124">
        <f t="shared" si="329"/>
        <v>0</v>
      </c>
      <c r="Q222" s="124">
        <f t="shared" si="329"/>
        <v>0</v>
      </c>
      <c r="R222" s="124">
        <f t="shared" si="329"/>
        <v>0</v>
      </c>
      <c r="S222" s="124">
        <f t="shared" si="329"/>
        <v>0</v>
      </c>
      <c r="T222" s="124">
        <f t="shared" si="329"/>
        <v>0</v>
      </c>
      <c r="U222" s="124">
        <f t="shared" si="329"/>
        <v>0</v>
      </c>
      <c r="V222" s="125"/>
    </row>
    <row r="223" spans="1:22" ht="15.75">
      <c r="A223" s="123">
        <f>'Vnos rezultatov'!B34</f>
        <v>0</v>
      </c>
      <c r="B223" s="123">
        <f>'Vnos rezultatov'!C34</f>
        <v>-1.3</v>
      </c>
      <c r="C223" s="123">
        <f>'Vnos rezultatov'!E34</f>
        <v>0</v>
      </c>
      <c r="D223" s="116" t="str">
        <f>'Vnos rezultatov'!H34</f>
        <v>x</v>
      </c>
      <c r="E223" s="116" t="str">
        <f>'Vnos rezultatov'!I34</f>
        <v>x</v>
      </c>
      <c r="F223" s="116" t="str">
        <f>'Vnos rezultatov'!J34</f>
        <v>x</v>
      </c>
      <c r="G223" s="116" t="str">
        <f>'Vnos rezultatov'!K34</f>
        <v>x</v>
      </c>
      <c r="H223" s="116" t="str">
        <f>'Vnos rezultatov'!L34</f>
        <v>x</v>
      </c>
      <c r="I223" s="116" t="str">
        <f>'Vnos rezultatov'!M34</f>
        <v>x</v>
      </c>
      <c r="J223" s="116" t="str">
        <f>'Vnos rezultatov'!N34</f>
        <v>x</v>
      </c>
      <c r="K223" s="116" t="str">
        <f>'Vnos rezultatov'!O34</f>
        <v>x</v>
      </c>
      <c r="L223" s="116" t="str">
        <f>'Vnos rezultatov'!P34</f>
        <v>x</v>
      </c>
      <c r="M223" s="116" t="str">
        <f>'Vnos rezultatov'!Q34</f>
        <v>x</v>
      </c>
      <c r="N223" s="116" t="str">
        <f>'Vnos rezultatov'!R34</f>
        <v>x</v>
      </c>
      <c r="O223" s="116" t="str">
        <f>'Vnos rezultatov'!S34</f>
        <v>x</v>
      </c>
      <c r="P223" s="116" t="str">
        <f>'Vnos rezultatov'!T34</f>
        <v>x</v>
      </c>
      <c r="Q223" s="116" t="str">
        <f>'Vnos rezultatov'!U34</f>
        <v>x</v>
      </c>
      <c r="R223" s="116" t="str">
        <f>'Vnos rezultatov'!V34</f>
        <v>x</v>
      </c>
      <c r="S223" s="116" t="str">
        <f>'Vnos rezultatov'!W34</f>
        <v>x</v>
      </c>
      <c r="T223" s="116" t="str">
        <f>'Vnos rezultatov'!X34</f>
        <v>x</v>
      </c>
      <c r="U223" s="116" t="str">
        <f>'Vnos rezultatov'!Y34</f>
        <v>x</v>
      </c>
      <c r="V223" s="116">
        <f>SUM(D223:U223)</f>
        <v>0</v>
      </c>
    </row>
    <row r="224" spans="1:22" ht="15.75">
      <c r="A224" s="123"/>
      <c r="B224" s="123"/>
      <c r="C224" s="123" t="s">
        <v>11</v>
      </c>
      <c r="D224" s="116">
        <f>IF(D223&gt;(D$5+2),0,(D$5-D223+2))</f>
        <v>0</v>
      </c>
      <c r="E224" s="116">
        <f t="shared" ref="E224:U224" si="330">IF(E223&gt;(E$5+2),0,(E$5-E223+2))</f>
        <v>0</v>
      </c>
      <c r="F224" s="116">
        <f t="shared" si="330"/>
        <v>0</v>
      </c>
      <c r="G224" s="116">
        <f t="shared" si="330"/>
        <v>0</v>
      </c>
      <c r="H224" s="116">
        <f t="shared" si="330"/>
        <v>0</v>
      </c>
      <c r="I224" s="116">
        <f t="shared" si="330"/>
        <v>0</v>
      </c>
      <c r="J224" s="116">
        <f t="shared" si="330"/>
        <v>0</v>
      </c>
      <c r="K224" s="116">
        <f t="shared" si="330"/>
        <v>0</v>
      </c>
      <c r="L224" s="116">
        <f t="shared" si="330"/>
        <v>0</v>
      </c>
      <c r="M224" s="116">
        <f t="shared" si="330"/>
        <v>0</v>
      </c>
      <c r="N224" s="116">
        <f t="shared" si="330"/>
        <v>0</v>
      </c>
      <c r="O224" s="116">
        <f t="shared" si="330"/>
        <v>0</v>
      </c>
      <c r="P224" s="116">
        <f t="shared" si="330"/>
        <v>0</v>
      </c>
      <c r="Q224" s="116">
        <f t="shared" si="330"/>
        <v>0</v>
      </c>
      <c r="R224" s="116">
        <f t="shared" si="330"/>
        <v>0</v>
      </c>
      <c r="S224" s="116">
        <f t="shared" si="330"/>
        <v>0</v>
      </c>
      <c r="T224" s="116">
        <f t="shared" si="330"/>
        <v>0</v>
      </c>
      <c r="U224" s="116">
        <f t="shared" si="330"/>
        <v>0</v>
      </c>
      <c r="V224" s="116">
        <f>SUM(D224:U224)</f>
        <v>0</v>
      </c>
    </row>
    <row r="225" spans="1:22" ht="15.75">
      <c r="A225" s="123"/>
      <c r="B225" s="123"/>
      <c r="C225" s="123" t="s">
        <v>12</v>
      </c>
      <c r="D225" s="116">
        <f t="shared" ref="D225:E225" si="331">IF(D223="x",0,IF($C223&gt;18,IF($C223&gt;36,D229,D227),D226))</f>
        <v>0</v>
      </c>
      <c r="E225" s="116">
        <f t="shared" si="331"/>
        <v>0</v>
      </c>
      <c r="F225" s="116">
        <f>IF(F223="x",0,IF($C223&gt;18,IF($C223&gt;36,F229,F227),F226))</f>
        <v>0</v>
      </c>
      <c r="G225" s="116">
        <f t="shared" ref="G225:J225" si="332">IF(G223="x",0,IF($C223&gt;18,IF($C223&gt;36,G229,G227),G226))</f>
        <v>0</v>
      </c>
      <c r="H225" s="116">
        <f t="shared" si="332"/>
        <v>0</v>
      </c>
      <c r="I225" s="116">
        <f t="shared" si="332"/>
        <v>0</v>
      </c>
      <c r="J225" s="116">
        <f t="shared" si="332"/>
        <v>0</v>
      </c>
      <c r="K225" s="116">
        <f>IF(K223="x",0,IF($C223&gt;18,IF($C223&gt;36,K229,K227),K226))</f>
        <v>0</v>
      </c>
      <c r="L225" s="116">
        <f t="shared" ref="L225:M225" si="333">IF(L223="x",0,IF($C223&gt;18,IF($C223&gt;36,L229,L227),L226))</f>
        <v>0</v>
      </c>
      <c r="M225" s="116">
        <f t="shared" si="333"/>
        <v>0</v>
      </c>
      <c r="N225" s="116">
        <f>IF(N223="x",0,IF($C223&gt;18,IF($C223&gt;36,N229,N227),N226))</f>
        <v>0</v>
      </c>
      <c r="O225" s="116">
        <f t="shared" ref="O225:P225" si="334">IF(O223="x",0,IF($C223&gt;18,IF($C223&gt;36,O229,O227),O226))</f>
        <v>0</v>
      </c>
      <c r="P225" s="116">
        <f t="shared" si="334"/>
        <v>0</v>
      </c>
      <c r="Q225" s="116">
        <f>IF(Q223="x",0,IF($C223&gt;18,IF($C223&gt;36,Q229,Q227),Q226))</f>
        <v>0</v>
      </c>
      <c r="R225" s="116">
        <f t="shared" ref="R225:S225" si="335">IF(R223="x",0,IF($C223&gt;18,IF($C223&gt;36,R229,R227),R226))</f>
        <v>0</v>
      </c>
      <c r="S225" s="116">
        <f t="shared" si="335"/>
        <v>0</v>
      </c>
      <c r="T225" s="116">
        <f>IF(T223="x",0,IF($C223&gt;18,IF($C223&gt;36,T229,T227),T226))</f>
        <v>0</v>
      </c>
      <c r="U225" s="116">
        <f t="shared" ref="U225" si="336">IF(U223="x",0,IF($C223&gt;18,IF($C223&gt;36,U229,U227),U226))</f>
        <v>0</v>
      </c>
      <c r="V225" s="116">
        <f>SUM(D225:U225)</f>
        <v>0</v>
      </c>
    </row>
    <row r="226" spans="1:22" ht="5.0999999999999996" customHeight="1">
      <c r="A226" s="124"/>
      <c r="B226" s="125"/>
      <c r="C226" s="126" t="s">
        <v>13</v>
      </c>
      <c r="D226" s="125">
        <f t="shared" ref="D226:U226" si="337">IF(D$6&gt;$C223,D224,IF((D223-D$5)&lt;=2,(D224+1),IF((D223-D$5+1)=3,1,0)))</f>
        <v>0</v>
      </c>
      <c r="E226" s="125">
        <f t="shared" si="337"/>
        <v>0</v>
      </c>
      <c r="F226" s="125">
        <f t="shared" si="337"/>
        <v>0</v>
      </c>
      <c r="G226" s="125">
        <f t="shared" si="337"/>
        <v>0</v>
      </c>
      <c r="H226" s="125">
        <f t="shared" si="337"/>
        <v>0</v>
      </c>
      <c r="I226" s="125">
        <f t="shared" si="337"/>
        <v>0</v>
      </c>
      <c r="J226" s="125">
        <f t="shared" si="337"/>
        <v>0</v>
      </c>
      <c r="K226" s="125">
        <f t="shared" si="337"/>
        <v>0</v>
      </c>
      <c r="L226" s="125">
        <f t="shared" si="337"/>
        <v>0</v>
      </c>
      <c r="M226" s="125">
        <f t="shared" si="337"/>
        <v>0</v>
      </c>
      <c r="N226" s="125">
        <f t="shared" si="337"/>
        <v>0</v>
      </c>
      <c r="O226" s="125">
        <f t="shared" si="337"/>
        <v>0</v>
      </c>
      <c r="P226" s="125">
        <f t="shared" si="337"/>
        <v>0</v>
      </c>
      <c r="Q226" s="125">
        <f t="shared" si="337"/>
        <v>0</v>
      </c>
      <c r="R226" s="125">
        <f t="shared" si="337"/>
        <v>0</v>
      </c>
      <c r="S226" s="125">
        <f t="shared" si="337"/>
        <v>0</v>
      </c>
      <c r="T226" s="125">
        <f t="shared" si="337"/>
        <v>0</v>
      </c>
      <c r="U226" s="125">
        <f t="shared" si="337"/>
        <v>0</v>
      </c>
      <c r="V226" s="124"/>
    </row>
    <row r="227" spans="1:22" ht="5.0999999999999996" customHeight="1">
      <c r="A227" s="124"/>
      <c r="B227" s="125"/>
      <c r="C227" s="126" t="s">
        <v>14</v>
      </c>
      <c r="D227" s="125">
        <f>IF(D$6&gt;($C223-18),D228,IF((D223-D$5+1)&lt;=3,(D228+1),IF((D223-D$5+1)=4,1,0)))</f>
        <v>0</v>
      </c>
      <c r="E227" s="125">
        <f t="shared" ref="E227:U227" si="338">IF(E$6&gt;($C223-18),E228,IF((E223-E$5+1)&lt;=3,(E228+1),IF((E223-E$5+1)=4,1,0)))</f>
        <v>0</v>
      </c>
      <c r="F227" s="125">
        <f t="shared" si="338"/>
        <v>0</v>
      </c>
      <c r="G227" s="125">
        <f t="shared" si="338"/>
        <v>0</v>
      </c>
      <c r="H227" s="125">
        <f t="shared" si="338"/>
        <v>0</v>
      </c>
      <c r="I227" s="125">
        <f t="shared" si="338"/>
        <v>0</v>
      </c>
      <c r="J227" s="125">
        <f t="shared" si="338"/>
        <v>0</v>
      </c>
      <c r="K227" s="125">
        <f t="shared" si="338"/>
        <v>0</v>
      </c>
      <c r="L227" s="125">
        <f t="shared" si="338"/>
        <v>0</v>
      </c>
      <c r="M227" s="125">
        <f t="shared" si="338"/>
        <v>0</v>
      </c>
      <c r="N227" s="125">
        <f t="shared" si="338"/>
        <v>0</v>
      </c>
      <c r="O227" s="125">
        <f t="shared" si="338"/>
        <v>0</v>
      </c>
      <c r="P227" s="125">
        <f t="shared" si="338"/>
        <v>0</v>
      </c>
      <c r="Q227" s="125">
        <f t="shared" si="338"/>
        <v>0</v>
      </c>
      <c r="R227" s="125">
        <f t="shared" si="338"/>
        <v>0</v>
      </c>
      <c r="S227" s="125">
        <f t="shared" si="338"/>
        <v>0</v>
      </c>
      <c r="T227" s="125">
        <f t="shared" si="338"/>
        <v>0</v>
      </c>
      <c r="U227" s="125">
        <f t="shared" si="338"/>
        <v>0</v>
      </c>
      <c r="V227" s="124"/>
    </row>
    <row r="228" spans="1:22" ht="5.0999999999999996" customHeight="1">
      <c r="A228" s="124"/>
      <c r="B228" s="125"/>
      <c r="C228" s="127" t="s">
        <v>17</v>
      </c>
      <c r="D228" s="124">
        <f>IF(D223&gt;(D$5+3),0,(D$5-D223+3))</f>
        <v>0</v>
      </c>
      <c r="E228" s="124">
        <f t="shared" ref="E228:U228" si="339">IF(E223&gt;(E$5+3),0,(E$5-E223+3))</f>
        <v>0</v>
      </c>
      <c r="F228" s="124">
        <f t="shared" si="339"/>
        <v>0</v>
      </c>
      <c r="G228" s="124">
        <f t="shared" si="339"/>
        <v>0</v>
      </c>
      <c r="H228" s="124">
        <f t="shared" si="339"/>
        <v>0</v>
      </c>
      <c r="I228" s="124">
        <f t="shared" si="339"/>
        <v>0</v>
      </c>
      <c r="J228" s="124">
        <f t="shared" si="339"/>
        <v>0</v>
      </c>
      <c r="K228" s="124">
        <f t="shared" si="339"/>
        <v>0</v>
      </c>
      <c r="L228" s="124">
        <f t="shared" si="339"/>
        <v>0</v>
      </c>
      <c r="M228" s="124">
        <f t="shared" si="339"/>
        <v>0</v>
      </c>
      <c r="N228" s="124">
        <f t="shared" si="339"/>
        <v>0</v>
      </c>
      <c r="O228" s="124">
        <f t="shared" si="339"/>
        <v>0</v>
      </c>
      <c r="P228" s="124">
        <f t="shared" si="339"/>
        <v>0</v>
      </c>
      <c r="Q228" s="124">
        <f t="shared" si="339"/>
        <v>0</v>
      </c>
      <c r="R228" s="124">
        <f t="shared" si="339"/>
        <v>0</v>
      </c>
      <c r="S228" s="124">
        <f t="shared" si="339"/>
        <v>0</v>
      </c>
      <c r="T228" s="124">
        <f t="shared" si="339"/>
        <v>0</v>
      </c>
      <c r="U228" s="124">
        <f t="shared" si="339"/>
        <v>0</v>
      </c>
      <c r="V228" s="124"/>
    </row>
    <row r="229" spans="1:22" ht="5.0999999999999996" customHeight="1">
      <c r="A229" s="124"/>
      <c r="B229" s="125"/>
      <c r="C229" s="126" t="s">
        <v>15</v>
      </c>
      <c r="D229" s="125">
        <f>IF(D$6&gt;($C223-36),D230,IF((D223-D$5+1)&lt;=4,(D230+1),IF((D223-D$5+1)=5,1,0)))</f>
        <v>0</v>
      </c>
      <c r="E229" s="125">
        <f t="shared" ref="E229:U229" si="340">IF(E$6&gt;($C223-36),E230,IF((E223-E$5+1)&lt;=4,(E230+1),IF((E223-E$5+1)=5,1,0)))</f>
        <v>0</v>
      </c>
      <c r="F229" s="125">
        <f t="shared" si="340"/>
        <v>0</v>
      </c>
      <c r="G229" s="125">
        <f t="shared" si="340"/>
        <v>0</v>
      </c>
      <c r="H229" s="125">
        <f t="shared" si="340"/>
        <v>0</v>
      </c>
      <c r="I229" s="125">
        <f t="shared" si="340"/>
        <v>0</v>
      </c>
      <c r="J229" s="125">
        <f t="shared" si="340"/>
        <v>0</v>
      </c>
      <c r="K229" s="125">
        <f t="shared" si="340"/>
        <v>0</v>
      </c>
      <c r="L229" s="125">
        <f t="shared" si="340"/>
        <v>0</v>
      </c>
      <c r="M229" s="125">
        <f t="shared" si="340"/>
        <v>0</v>
      </c>
      <c r="N229" s="125">
        <f t="shared" si="340"/>
        <v>0</v>
      </c>
      <c r="O229" s="125">
        <f t="shared" si="340"/>
        <v>0</v>
      </c>
      <c r="P229" s="125">
        <f t="shared" si="340"/>
        <v>0</v>
      </c>
      <c r="Q229" s="125">
        <f t="shared" si="340"/>
        <v>0</v>
      </c>
      <c r="R229" s="125">
        <f t="shared" si="340"/>
        <v>0</v>
      </c>
      <c r="S229" s="125">
        <f t="shared" si="340"/>
        <v>0</v>
      </c>
      <c r="T229" s="125">
        <f t="shared" si="340"/>
        <v>0</v>
      </c>
      <c r="U229" s="125">
        <f t="shared" si="340"/>
        <v>0</v>
      </c>
      <c r="V229" s="124"/>
    </row>
    <row r="230" spans="1:22" ht="5.0999999999999996" customHeight="1">
      <c r="A230" s="124"/>
      <c r="B230" s="125"/>
      <c r="C230" s="127" t="s">
        <v>16</v>
      </c>
      <c r="D230" s="124">
        <f>IF(D223&gt;(D$5+4),0,(D$5-D223+4))</f>
        <v>0</v>
      </c>
      <c r="E230" s="124">
        <f t="shared" ref="E230:U230" si="341">IF(E223&gt;(E$5+4),0,(E$5-E223+4))</f>
        <v>0</v>
      </c>
      <c r="F230" s="124">
        <f t="shared" si="341"/>
        <v>0</v>
      </c>
      <c r="G230" s="124">
        <f t="shared" si="341"/>
        <v>0</v>
      </c>
      <c r="H230" s="124">
        <f t="shared" si="341"/>
        <v>0</v>
      </c>
      <c r="I230" s="124">
        <f t="shared" si="341"/>
        <v>0</v>
      </c>
      <c r="J230" s="124">
        <f t="shared" si="341"/>
        <v>0</v>
      </c>
      <c r="K230" s="124">
        <f t="shared" si="341"/>
        <v>0</v>
      </c>
      <c r="L230" s="124">
        <f t="shared" si="341"/>
        <v>0</v>
      </c>
      <c r="M230" s="124">
        <f t="shared" si="341"/>
        <v>0</v>
      </c>
      <c r="N230" s="124">
        <f t="shared" si="341"/>
        <v>0</v>
      </c>
      <c r="O230" s="124">
        <f t="shared" si="341"/>
        <v>0</v>
      </c>
      <c r="P230" s="124">
        <f t="shared" si="341"/>
        <v>0</v>
      </c>
      <c r="Q230" s="124">
        <f t="shared" si="341"/>
        <v>0</v>
      </c>
      <c r="R230" s="124">
        <f t="shared" si="341"/>
        <v>0</v>
      </c>
      <c r="S230" s="124">
        <f t="shared" si="341"/>
        <v>0</v>
      </c>
      <c r="T230" s="124">
        <f t="shared" si="341"/>
        <v>0</v>
      </c>
      <c r="U230" s="124">
        <f t="shared" si="341"/>
        <v>0</v>
      </c>
      <c r="V230" s="125"/>
    </row>
    <row r="231" spans="1:22" ht="15.75">
      <c r="A231" s="123">
        <f>'Vnos rezultatov'!B35</f>
        <v>0</v>
      </c>
      <c r="B231" s="123">
        <f>'Vnos rezultatov'!C35</f>
        <v>-1.3</v>
      </c>
      <c r="C231" s="123">
        <f>'Vnos rezultatov'!E35</f>
        <v>0</v>
      </c>
      <c r="D231" s="116" t="str">
        <f>'Vnos rezultatov'!H35</f>
        <v>x</v>
      </c>
      <c r="E231" s="116" t="str">
        <f>'Vnos rezultatov'!I35</f>
        <v>x</v>
      </c>
      <c r="F231" s="116" t="str">
        <f>'Vnos rezultatov'!J35</f>
        <v>x</v>
      </c>
      <c r="G231" s="116" t="str">
        <f>'Vnos rezultatov'!K35</f>
        <v>x</v>
      </c>
      <c r="H231" s="116" t="str">
        <f>'Vnos rezultatov'!L35</f>
        <v>x</v>
      </c>
      <c r="I231" s="116" t="str">
        <f>'Vnos rezultatov'!M35</f>
        <v>x</v>
      </c>
      <c r="J231" s="116" t="str">
        <f>'Vnos rezultatov'!N35</f>
        <v>x</v>
      </c>
      <c r="K231" s="116" t="str">
        <f>'Vnos rezultatov'!O35</f>
        <v>x</v>
      </c>
      <c r="L231" s="116" t="str">
        <f>'Vnos rezultatov'!P35</f>
        <v>x</v>
      </c>
      <c r="M231" s="116" t="str">
        <f>'Vnos rezultatov'!Q35</f>
        <v>x</v>
      </c>
      <c r="N231" s="116" t="str">
        <f>'Vnos rezultatov'!R35</f>
        <v>x</v>
      </c>
      <c r="O231" s="116" t="str">
        <f>'Vnos rezultatov'!S35</f>
        <v>x</v>
      </c>
      <c r="P231" s="116" t="str">
        <f>'Vnos rezultatov'!T35</f>
        <v>x</v>
      </c>
      <c r="Q231" s="116" t="str">
        <f>'Vnos rezultatov'!U35</f>
        <v>x</v>
      </c>
      <c r="R231" s="116" t="str">
        <f>'Vnos rezultatov'!V35</f>
        <v>x</v>
      </c>
      <c r="S231" s="116" t="str">
        <f>'Vnos rezultatov'!W35</f>
        <v>x</v>
      </c>
      <c r="T231" s="116" t="str">
        <f>'Vnos rezultatov'!X35</f>
        <v>x</v>
      </c>
      <c r="U231" s="116" t="str">
        <f>'Vnos rezultatov'!Y35</f>
        <v>x</v>
      </c>
      <c r="V231" s="116">
        <f>SUM(D231:U231)</f>
        <v>0</v>
      </c>
    </row>
    <row r="232" spans="1:22" ht="15.75">
      <c r="A232" s="123"/>
      <c r="B232" s="123"/>
      <c r="C232" s="123" t="s">
        <v>11</v>
      </c>
      <c r="D232" s="116">
        <f>IF(D231&gt;(D$5+2),0,(D$5-D231+2))</f>
        <v>0</v>
      </c>
      <c r="E232" s="116">
        <f t="shared" ref="E232:U232" si="342">IF(E231&gt;(E$5+2),0,(E$5-E231+2))</f>
        <v>0</v>
      </c>
      <c r="F232" s="116">
        <f t="shared" si="342"/>
        <v>0</v>
      </c>
      <c r="G232" s="116">
        <f t="shared" si="342"/>
        <v>0</v>
      </c>
      <c r="H232" s="116">
        <f t="shared" si="342"/>
        <v>0</v>
      </c>
      <c r="I232" s="116">
        <f t="shared" si="342"/>
        <v>0</v>
      </c>
      <c r="J232" s="116">
        <f t="shared" si="342"/>
        <v>0</v>
      </c>
      <c r="K232" s="116">
        <f t="shared" si="342"/>
        <v>0</v>
      </c>
      <c r="L232" s="116">
        <f t="shared" si="342"/>
        <v>0</v>
      </c>
      <c r="M232" s="116">
        <f t="shared" si="342"/>
        <v>0</v>
      </c>
      <c r="N232" s="116">
        <f t="shared" si="342"/>
        <v>0</v>
      </c>
      <c r="O232" s="116">
        <f t="shared" si="342"/>
        <v>0</v>
      </c>
      <c r="P232" s="116">
        <f t="shared" si="342"/>
        <v>0</v>
      </c>
      <c r="Q232" s="116">
        <f t="shared" si="342"/>
        <v>0</v>
      </c>
      <c r="R232" s="116">
        <f t="shared" si="342"/>
        <v>0</v>
      </c>
      <c r="S232" s="116">
        <f t="shared" si="342"/>
        <v>0</v>
      </c>
      <c r="T232" s="116">
        <f t="shared" si="342"/>
        <v>0</v>
      </c>
      <c r="U232" s="116">
        <f t="shared" si="342"/>
        <v>0</v>
      </c>
      <c r="V232" s="116">
        <f>SUM(D232:U232)</f>
        <v>0</v>
      </c>
    </row>
    <row r="233" spans="1:22" ht="15.75">
      <c r="A233" s="123"/>
      <c r="B233" s="123"/>
      <c r="C233" s="123" t="s">
        <v>12</v>
      </c>
      <c r="D233" s="116">
        <f t="shared" ref="D233:E233" si="343">IF(D231="x",0,IF($C231&gt;18,IF($C231&gt;36,D237,D235),D234))</f>
        <v>0</v>
      </c>
      <c r="E233" s="116">
        <f t="shared" si="343"/>
        <v>0</v>
      </c>
      <c r="F233" s="116">
        <f>IF(F231="x",0,IF($C231&gt;18,IF($C231&gt;36,F237,F235),F234))</f>
        <v>0</v>
      </c>
      <c r="G233" s="116">
        <f t="shared" ref="G233:J233" si="344">IF(G231="x",0,IF($C231&gt;18,IF($C231&gt;36,G237,G235),G234))</f>
        <v>0</v>
      </c>
      <c r="H233" s="116">
        <f t="shared" si="344"/>
        <v>0</v>
      </c>
      <c r="I233" s="116">
        <f t="shared" si="344"/>
        <v>0</v>
      </c>
      <c r="J233" s="116">
        <f t="shared" si="344"/>
        <v>0</v>
      </c>
      <c r="K233" s="116">
        <f>IF(K231="x",0,IF($C231&gt;18,IF($C231&gt;36,K237,K235),K234))</f>
        <v>0</v>
      </c>
      <c r="L233" s="116">
        <f t="shared" ref="L233:M233" si="345">IF(L231="x",0,IF($C231&gt;18,IF($C231&gt;36,L237,L235),L234))</f>
        <v>0</v>
      </c>
      <c r="M233" s="116">
        <f t="shared" si="345"/>
        <v>0</v>
      </c>
      <c r="N233" s="116">
        <f>IF(N231="x",0,IF($C231&gt;18,IF($C231&gt;36,N237,N235),N234))</f>
        <v>0</v>
      </c>
      <c r="O233" s="116">
        <f t="shared" ref="O233:P233" si="346">IF(O231="x",0,IF($C231&gt;18,IF($C231&gt;36,O237,O235),O234))</f>
        <v>0</v>
      </c>
      <c r="P233" s="116">
        <f t="shared" si="346"/>
        <v>0</v>
      </c>
      <c r="Q233" s="116">
        <f>IF(Q231="x",0,IF($C231&gt;18,IF($C231&gt;36,Q237,Q235),Q234))</f>
        <v>0</v>
      </c>
      <c r="R233" s="116">
        <f t="shared" ref="R233:S233" si="347">IF(R231="x",0,IF($C231&gt;18,IF($C231&gt;36,R237,R235),R234))</f>
        <v>0</v>
      </c>
      <c r="S233" s="116">
        <f t="shared" si="347"/>
        <v>0</v>
      </c>
      <c r="T233" s="116">
        <f>IF(T231="x",0,IF($C231&gt;18,IF($C231&gt;36,T237,T235),T234))</f>
        <v>0</v>
      </c>
      <c r="U233" s="116">
        <f t="shared" ref="U233" si="348">IF(U231="x",0,IF($C231&gt;18,IF($C231&gt;36,U237,U235),U234))</f>
        <v>0</v>
      </c>
      <c r="V233" s="116">
        <f>SUM(D233:U233)</f>
        <v>0</v>
      </c>
    </row>
    <row r="234" spans="1:22" ht="5.0999999999999996" customHeight="1">
      <c r="A234" s="124"/>
      <c r="B234" s="125"/>
      <c r="C234" s="126" t="s">
        <v>13</v>
      </c>
      <c r="D234" s="125">
        <f t="shared" ref="D234:U234" si="349">IF(D$6&gt;$C231,D232,IF((D231-D$5)&lt;=2,(D232+1),IF((D231-D$5+1)=3,1,0)))</f>
        <v>0</v>
      </c>
      <c r="E234" s="125">
        <f t="shared" si="349"/>
        <v>0</v>
      </c>
      <c r="F234" s="125">
        <f t="shared" si="349"/>
        <v>0</v>
      </c>
      <c r="G234" s="125">
        <f t="shared" si="349"/>
        <v>0</v>
      </c>
      <c r="H234" s="125">
        <f t="shared" si="349"/>
        <v>0</v>
      </c>
      <c r="I234" s="125">
        <f t="shared" si="349"/>
        <v>0</v>
      </c>
      <c r="J234" s="125">
        <f t="shared" si="349"/>
        <v>0</v>
      </c>
      <c r="K234" s="125">
        <f t="shared" si="349"/>
        <v>0</v>
      </c>
      <c r="L234" s="125">
        <f t="shared" si="349"/>
        <v>0</v>
      </c>
      <c r="M234" s="125">
        <f t="shared" si="349"/>
        <v>0</v>
      </c>
      <c r="N234" s="125">
        <f t="shared" si="349"/>
        <v>0</v>
      </c>
      <c r="O234" s="125">
        <f t="shared" si="349"/>
        <v>0</v>
      </c>
      <c r="P234" s="125">
        <f t="shared" si="349"/>
        <v>0</v>
      </c>
      <c r="Q234" s="125">
        <f t="shared" si="349"/>
        <v>0</v>
      </c>
      <c r="R234" s="125">
        <f t="shared" si="349"/>
        <v>0</v>
      </c>
      <c r="S234" s="125">
        <f t="shared" si="349"/>
        <v>0</v>
      </c>
      <c r="T234" s="125">
        <f t="shared" si="349"/>
        <v>0</v>
      </c>
      <c r="U234" s="125">
        <f t="shared" si="349"/>
        <v>0</v>
      </c>
      <c r="V234" s="124"/>
    </row>
    <row r="235" spans="1:22" ht="5.0999999999999996" customHeight="1">
      <c r="A235" s="124"/>
      <c r="B235" s="125"/>
      <c r="C235" s="126" t="s">
        <v>14</v>
      </c>
      <c r="D235" s="125">
        <f>IF(D$6&gt;($C231-18),D236,IF((D231-D$5+1)&lt;=3,(D236+1),IF((D231-D$5+1)=4,1,0)))</f>
        <v>0</v>
      </c>
      <c r="E235" s="125">
        <f t="shared" ref="E235:U235" si="350">IF(E$6&gt;($C231-18),E236,IF((E231-E$5+1)&lt;=3,(E236+1),IF((E231-E$5+1)=4,1,0)))</f>
        <v>0</v>
      </c>
      <c r="F235" s="125">
        <f t="shared" si="350"/>
        <v>0</v>
      </c>
      <c r="G235" s="125">
        <f t="shared" si="350"/>
        <v>0</v>
      </c>
      <c r="H235" s="125">
        <f t="shared" si="350"/>
        <v>0</v>
      </c>
      <c r="I235" s="125">
        <f t="shared" si="350"/>
        <v>0</v>
      </c>
      <c r="J235" s="125">
        <f t="shared" si="350"/>
        <v>0</v>
      </c>
      <c r="K235" s="125">
        <f t="shared" si="350"/>
        <v>0</v>
      </c>
      <c r="L235" s="125">
        <f t="shared" si="350"/>
        <v>0</v>
      </c>
      <c r="M235" s="125">
        <f t="shared" si="350"/>
        <v>0</v>
      </c>
      <c r="N235" s="125">
        <f t="shared" si="350"/>
        <v>0</v>
      </c>
      <c r="O235" s="125">
        <f t="shared" si="350"/>
        <v>0</v>
      </c>
      <c r="P235" s="125">
        <f t="shared" si="350"/>
        <v>0</v>
      </c>
      <c r="Q235" s="125">
        <f t="shared" si="350"/>
        <v>0</v>
      </c>
      <c r="R235" s="125">
        <f t="shared" si="350"/>
        <v>0</v>
      </c>
      <c r="S235" s="125">
        <f t="shared" si="350"/>
        <v>0</v>
      </c>
      <c r="T235" s="125">
        <f t="shared" si="350"/>
        <v>0</v>
      </c>
      <c r="U235" s="125">
        <f t="shared" si="350"/>
        <v>0</v>
      </c>
      <c r="V235" s="124"/>
    </row>
    <row r="236" spans="1:22" ht="5.0999999999999996" customHeight="1">
      <c r="A236" s="124"/>
      <c r="B236" s="125"/>
      <c r="C236" s="127" t="s">
        <v>17</v>
      </c>
      <c r="D236" s="124">
        <f>IF(D231&gt;(D$5+3),0,(D$5-D231+3))</f>
        <v>0</v>
      </c>
      <c r="E236" s="124">
        <f t="shared" ref="E236:U236" si="351">IF(E231&gt;(E$5+3),0,(E$5-E231+3))</f>
        <v>0</v>
      </c>
      <c r="F236" s="124">
        <f t="shared" si="351"/>
        <v>0</v>
      </c>
      <c r="G236" s="124">
        <f t="shared" si="351"/>
        <v>0</v>
      </c>
      <c r="H236" s="124">
        <f t="shared" si="351"/>
        <v>0</v>
      </c>
      <c r="I236" s="124">
        <f t="shared" si="351"/>
        <v>0</v>
      </c>
      <c r="J236" s="124">
        <f t="shared" si="351"/>
        <v>0</v>
      </c>
      <c r="K236" s="124">
        <f t="shared" si="351"/>
        <v>0</v>
      </c>
      <c r="L236" s="124">
        <f t="shared" si="351"/>
        <v>0</v>
      </c>
      <c r="M236" s="124">
        <f t="shared" si="351"/>
        <v>0</v>
      </c>
      <c r="N236" s="124">
        <f t="shared" si="351"/>
        <v>0</v>
      </c>
      <c r="O236" s="124">
        <f t="shared" si="351"/>
        <v>0</v>
      </c>
      <c r="P236" s="124">
        <f t="shared" si="351"/>
        <v>0</v>
      </c>
      <c r="Q236" s="124">
        <f t="shared" si="351"/>
        <v>0</v>
      </c>
      <c r="R236" s="124">
        <f t="shared" si="351"/>
        <v>0</v>
      </c>
      <c r="S236" s="124">
        <f t="shared" si="351"/>
        <v>0</v>
      </c>
      <c r="T236" s="124">
        <f t="shared" si="351"/>
        <v>0</v>
      </c>
      <c r="U236" s="124">
        <f t="shared" si="351"/>
        <v>0</v>
      </c>
      <c r="V236" s="124"/>
    </row>
    <row r="237" spans="1:22" ht="5.0999999999999996" customHeight="1">
      <c r="A237" s="124"/>
      <c r="B237" s="125"/>
      <c r="C237" s="126" t="s">
        <v>15</v>
      </c>
      <c r="D237" s="125">
        <f>IF(D$6&gt;($C231-36),D238,IF((D231-D$5+1)&lt;=4,(D238+1),IF((D231-D$5+1)=5,1,0)))</f>
        <v>0</v>
      </c>
      <c r="E237" s="125">
        <f t="shared" ref="E237:U237" si="352">IF(E$6&gt;($C231-36),E238,IF((E231-E$5+1)&lt;=4,(E238+1),IF((E231-E$5+1)=5,1,0)))</f>
        <v>0</v>
      </c>
      <c r="F237" s="125">
        <f t="shared" si="352"/>
        <v>0</v>
      </c>
      <c r="G237" s="125">
        <f t="shared" si="352"/>
        <v>0</v>
      </c>
      <c r="H237" s="125">
        <f t="shared" si="352"/>
        <v>0</v>
      </c>
      <c r="I237" s="125">
        <f t="shared" si="352"/>
        <v>0</v>
      </c>
      <c r="J237" s="125">
        <f t="shared" si="352"/>
        <v>0</v>
      </c>
      <c r="K237" s="125">
        <f t="shared" si="352"/>
        <v>0</v>
      </c>
      <c r="L237" s="125">
        <f t="shared" si="352"/>
        <v>0</v>
      </c>
      <c r="M237" s="125">
        <f t="shared" si="352"/>
        <v>0</v>
      </c>
      <c r="N237" s="125">
        <f t="shared" si="352"/>
        <v>0</v>
      </c>
      <c r="O237" s="125">
        <f t="shared" si="352"/>
        <v>0</v>
      </c>
      <c r="P237" s="125">
        <f t="shared" si="352"/>
        <v>0</v>
      </c>
      <c r="Q237" s="125">
        <f t="shared" si="352"/>
        <v>0</v>
      </c>
      <c r="R237" s="125">
        <f t="shared" si="352"/>
        <v>0</v>
      </c>
      <c r="S237" s="125">
        <f t="shared" si="352"/>
        <v>0</v>
      </c>
      <c r="T237" s="125">
        <f t="shared" si="352"/>
        <v>0</v>
      </c>
      <c r="U237" s="125">
        <f t="shared" si="352"/>
        <v>0</v>
      </c>
      <c r="V237" s="124"/>
    </row>
    <row r="238" spans="1:22" ht="5.0999999999999996" customHeight="1">
      <c r="A238" s="124"/>
      <c r="B238" s="125"/>
      <c r="C238" s="127" t="s">
        <v>16</v>
      </c>
      <c r="D238" s="124">
        <f>IF(D231&gt;(D$5+4),0,(D$5-D231+4))</f>
        <v>0</v>
      </c>
      <c r="E238" s="124">
        <f t="shared" ref="E238:U238" si="353">IF(E231&gt;(E$5+4),0,(E$5-E231+4))</f>
        <v>0</v>
      </c>
      <c r="F238" s="124">
        <f t="shared" si="353"/>
        <v>0</v>
      </c>
      <c r="G238" s="124">
        <f t="shared" si="353"/>
        <v>0</v>
      </c>
      <c r="H238" s="124">
        <f t="shared" si="353"/>
        <v>0</v>
      </c>
      <c r="I238" s="124">
        <f t="shared" si="353"/>
        <v>0</v>
      </c>
      <c r="J238" s="124">
        <f t="shared" si="353"/>
        <v>0</v>
      </c>
      <c r="K238" s="124">
        <f t="shared" si="353"/>
        <v>0</v>
      </c>
      <c r="L238" s="124">
        <f t="shared" si="353"/>
        <v>0</v>
      </c>
      <c r="M238" s="124">
        <f t="shared" si="353"/>
        <v>0</v>
      </c>
      <c r="N238" s="124">
        <f t="shared" si="353"/>
        <v>0</v>
      </c>
      <c r="O238" s="124">
        <f t="shared" si="353"/>
        <v>0</v>
      </c>
      <c r="P238" s="124">
        <f t="shared" si="353"/>
        <v>0</v>
      </c>
      <c r="Q238" s="124">
        <f t="shared" si="353"/>
        <v>0</v>
      </c>
      <c r="R238" s="124">
        <f t="shared" si="353"/>
        <v>0</v>
      </c>
      <c r="S238" s="124">
        <f t="shared" si="353"/>
        <v>0</v>
      </c>
      <c r="T238" s="124">
        <f t="shared" si="353"/>
        <v>0</v>
      </c>
      <c r="U238" s="124">
        <f t="shared" si="353"/>
        <v>0</v>
      </c>
      <c r="V238" s="125"/>
    </row>
    <row r="239" spans="1:22" ht="15.75">
      <c r="A239" s="123">
        <f>'Vnos rezultatov'!B36</f>
        <v>0</v>
      </c>
      <c r="B239" s="123">
        <f>'Vnos rezultatov'!C36</f>
        <v>-1.3</v>
      </c>
      <c r="C239" s="123">
        <f>'Vnos rezultatov'!E36</f>
        <v>0</v>
      </c>
      <c r="D239" s="116" t="str">
        <f>'Vnos rezultatov'!H36</f>
        <v>x</v>
      </c>
      <c r="E239" s="116" t="str">
        <f>'Vnos rezultatov'!I36</f>
        <v>x</v>
      </c>
      <c r="F239" s="116" t="str">
        <f>'Vnos rezultatov'!J36</f>
        <v>x</v>
      </c>
      <c r="G239" s="116" t="str">
        <f>'Vnos rezultatov'!K36</f>
        <v>x</v>
      </c>
      <c r="H239" s="116" t="str">
        <f>'Vnos rezultatov'!L36</f>
        <v>x</v>
      </c>
      <c r="I239" s="116" t="str">
        <f>'Vnos rezultatov'!M36</f>
        <v>x</v>
      </c>
      <c r="J239" s="116" t="str">
        <f>'Vnos rezultatov'!N36</f>
        <v>x</v>
      </c>
      <c r="K239" s="116" t="str">
        <f>'Vnos rezultatov'!O36</f>
        <v>x</v>
      </c>
      <c r="L239" s="116" t="str">
        <f>'Vnos rezultatov'!P36</f>
        <v>x</v>
      </c>
      <c r="M239" s="116" t="str">
        <f>'Vnos rezultatov'!Q36</f>
        <v>x</v>
      </c>
      <c r="N239" s="116" t="str">
        <f>'Vnos rezultatov'!R36</f>
        <v>x</v>
      </c>
      <c r="O239" s="116" t="str">
        <f>'Vnos rezultatov'!S36</f>
        <v>x</v>
      </c>
      <c r="P239" s="116" t="str">
        <f>'Vnos rezultatov'!T36</f>
        <v>x</v>
      </c>
      <c r="Q239" s="116" t="str">
        <f>'Vnos rezultatov'!U36</f>
        <v>x</v>
      </c>
      <c r="R239" s="116" t="str">
        <f>'Vnos rezultatov'!V36</f>
        <v>x</v>
      </c>
      <c r="S239" s="116" t="str">
        <f>'Vnos rezultatov'!W36</f>
        <v>x</v>
      </c>
      <c r="T239" s="116" t="str">
        <f>'Vnos rezultatov'!X36</f>
        <v>x</v>
      </c>
      <c r="U239" s="116" t="str">
        <f>'Vnos rezultatov'!Y36</f>
        <v>x</v>
      </c>
      <c r="V239" s="116">
        <f>SUM(D239:U239)</f>
        <v>0</v>
      </c>
    </row>
    <row r="240" spans="1:22" ht="15.75">
      <c r="A240" s="123"/>
      <c r="B240" s="123"/>
      <c r="C240" s="123" t="s">
        <v>11</v>
      </c>
      <c r="D240" s="116">
        <f>IF(D239&gt;(D$5+2),0,(D$5-D239+2))</f>
        <v>0</v>
      </c>
      <c r="E240" s="116">
        <f t="shared" ref="E240:U240" si="354">IF(E239&gt;(E$5+2),0,(E$5-E239+2))</f>
        <v>0</v>
      </c>
      <c r="F240" s="116">
        <f t="shared" si="354"/>
        <v>0</v>
      </c>
      <c r="G240" s="116">
        <f t="shared" si="354"/>
        <v>0</v>
      </c>
      <c r="H240" s="116">
        <f t="shared" si="354"/>
        <v>0</v>
      </c>
      <c r="I240" s="116">
        <f t="shared" si="354"/>
        <v>0</v>
      </c>
      <c r="J240" s="116">
        <f t="shared" si="354"/>
        <v>0</v>
      </c>
      <c r="K240" s="116">
        <f t="shared" si="354"/>
        <v>0</v>
      </c>
      <c r="L240" s="116">
        <f t="shared" si="354"/>
        <v>0</v>
      </c>
      <c r="M240" s="116">
        <f t="shared" si="354"/>
        <v>0</v>
      </c>
      <c r="N240" s="116">
        <f t="shared" si="354"/>
        <v>0</v>
      </c>
      <c r="O240" s="116">
        <f t="shared" si="354"/>
        <v>0</v>
      </c>
      <c r="P240" s="116">
        <f t="shared" si="354"/>
        <v>0</v>
      </c>
      <c r="Q240" s="116">
        <f t="shared" si="354"/>
        <v>0</v>
      </c>
      <c r="R240" s="116">
        <f t="shared" si="354"/>
        <v>0</v>
      </c>
      <c r="S240" s="116">
        <f t="shared" si="354"/>
        <v>0</v>
      </c>
      <c r="T240" s="116">
        <f t="shared" si="354"/>
        <v>0</v>
      </c>
      <c r="U240" s="116">
        <f t="shared" si="354"/>
        <v>0</v>
      </c>
      <c r="V240" s="116">
        <f>SUM(D240:U240)</f>
        <v>0</v>
      </c>
    </row>
    <row r="241" spans="1:22" ht="15.75">
      <c r="A241" s="123"/>
      <c r="B241" s="123"/>
      <c r="C241" s="123" t="s">
        <v>12</v>
      </c>
      <c r="D241" s="116">
        <f t="shared" ref="D241:E241" si="355">IF(D239="x",0,IF($C239&gt;18,IF($C239&gt;36,D245,D243),D242))</f>
        <v>0</v>
      </c>
      <c r="E241" s="116">
        <f t="shared" si="355"/>
        <v>0</v>
      </c>
      <c r="F241" s="116">
        <f>IF(F239="x",0,IF($C239&gt;18,IF($C239&gt;36,F245,F243),F242))</f>
        <v>0</v>
      </c>
      <c r="G241" s="116">
        <f t="shared" ref="G241:J241" si="356">IF(G239="x",0,IF($C239&gt;18,IF($C239&gt;36,G245,G243),G242))</f>
        <v>0</v>
      </c>
      <c r="H241" s="116">
        <f t="shared" si="356"/>
        <v>0</v>
      </c>
      <c r="I241" s="116">
        <f t="shared" si="356"/>
        <v>0</v>
      </c>
      <c r="J241" s="116">
        <f t="shared" si="356"/>
        <v>0</v>
      </c>
      <c r="K241" s="116">
        <f>IF(K239="x",0,IF($C239&gt;18,IF($C239&gt;36,K245,K243),K242))</f>
        <v>0</v>
      </c>
      <c r="L241" s="116">
        <f t="shared" ref="L241:M241" si="357">IF(L239="x",0,IF($C239&gt;18,IF($C239&gt;36,L245,L243),L242))</f>
        <v>0</v>
      </c>
      <c r="M241" s="116">
        <f t="shared" si="357"/>
        <v>0</v>
      </c>
      <c r="N241" s="116">
        <f>IF(N239="x",0,IF($C239&gt;18,IF($C239&gt;36,N245,N243),N242))</f>
        <v>0</v>
      </c>
      <c r="O241" s="116">
        <f t="shared" ref="O241:P241" si="358">IF(O239="x",0,IF($C239&gt;18,IF($C239&gt;36,O245,O243),O242))</f>
        <v>0</v>
      </c>
      <c r="P241" s="116">
        <f t="shared" si="358"/>
        <v>0</v>
      </c>
      <c r="Q241" s="116">
        <f>IF(Q239="x",0,IF($C239&gt;18,IF($C239&gt;36,Q245,Q243),Q242))</f>
        <v>0</v>
      </c>
      <c r="R241" s="116">
        <f t="shared" ref="R241:S241" si="359">IF(R239="x",0,IF($C239&gt;18,IF($C239&gt;36,R245,R243),R242))</f>
        <v>0</v>
      </c>
      <c r="S241" s="116">
        <f t="shared" si="359"/>
        <v>0</v>
      </c>
      <c r="T241" s="116">
        <f>IF(T239="x",0,IF($C239&gt;18,IF($C239&gt;36,T245,T243),T242))</f>
        <v>0</v>
      </c>
      <c r="U241" s="116">
        <f t="shared" ref="U241" si="360">IF(U239="x",0,IF($C239&gt;18,IF($C239&gt;36,U245,U243),U242))</f>
        <v>0</v>
      </c>
      <c r="V241" s="116">
        <f>SUM(D241:U241)</f>
        <v>0</v>
      </c>
    </row>
    <row r="242" spans="1:22" ht="5.0999999999999996" customHeight="1">
      <c r="A242" s="124"/>
      <c r="B242" s="125"/>
      <c r="C242" s="126" t="s">
        <v>13</v>
      </c>
      <c r="D242" s="125">
        <f t="shared" ref="D242:U242" si="361">IF(D$6&gt;$C239,D240,IF((D239-D$5)&lt;=2,(D240+1),IF((D239-D$5+1)=3,1,0)))</f>
        <v>0</v>
      </c>
      <c r="E242" s="125">
        <f t="shared" si="361"/>
        <v>0</v>
      </c>
      <c r="F242" s="125">
        <f t="shared" si="361"/>
        <v>0</v>
      </c>
      <c r="G242" s="125">
        <f t="shared" si="361"/>
        <v>0</v>
      </c>
      <c r="H242" s="125">
        <f t="shared" si="361"/>
        <v>0</v>
      </c>
      <c r="I242" s="125">
        <f t="shared" si="361"/>
        <v>0</v>
      </c>
      <c r="J242" s="125">
        <f t="shared" si="361"/>
        <v>0</v>
      </c>
      <c r="K242" s="125">
        <f t="shared" si="361"/>
        <v>0</v>
      </c>
      <c r="L242" s="125">
        <f t="shared" si="361"/>
        <v>0</v>
      </c>
      <c r="M242" s="125">
        <f t="shared" si="361"/>
        <v>0</v>
      </c>
      <c r="N242" s="125">
        <f t="shared" si="361"/>
        <v>0</v>
      </c>
      <c r="O242" s="125">
        <f t="shared" si="361"/>
        <v>0</v>
      </c>
      <c r="P242" s="125">
        <f t="shared" si="361"/>
        <v>0</v>
      </c>
      <c r="Q242" s="125">
        <f t="shared" si="361"/>
        <v>0</v>
      </c>
      <c r="R242" s="125">
        <f t="shared" si="361"/>
        <v>0</v>
      </c>
      <c r="S242" s="125">
        <f t="shared" si="361"/>
        <v>0</v>
      </c>
      <c r="T242" s="125">
        <f t="shared" si="361"/>
        <v>0</v>
      </c>
      <c r="U242" s="125">
        <f t="shared" si="361"/>
        <v>0</v>
      </c>
      <c r="V242" s="124"/>
    </row>
    <row r="243" spans="1:22" ht="5.0999999999999996" customHeight="1">
      <c r="A243" s="124"/>
      <c r="B243" s="125"/>
      <c r="C243" s="126" t="s">
        <v>14</v>
      </c>
      <c r="D243" s="125">
        <f>IF(D$6&gt;($C239-18),D244,IF((D239-D$5+1)&lt;=3,(D244+1),IF((D239-D$5+1)=4,1,0)))</f>
        <v>0</v>
      </c>
      <c r="E243" s="125">
        <f t="shared" ref="E243:U243" si="362">IF(E$6&gt;($C239-18),E244,IF((E239-E$5+1)&lt;=3,(E244+1),IF((E239-E$5+1)=4,1,0)))</f>
        <v>0</v>
      </c>
      <c r="F243" s="125">
        <f t="shared" si="362"/>
        <v>0</v>
      </c>
      <c r="G243" s="125">
        <f t="shared" si="362"/>
        <v>0</v>
      </c>
      <c r="H243" s="125">
        <f t="shared" si="362"/>
        <v>0</v>
      </c>
      <c r="I243" s="125">
        <f t="shared" si="362"/>
        <v>0</v>
      </c>
      <c r="J243" s="125">
        <f t="shared" si="362"/>
        <v>0</v>
      </c>
      <c r="K243" s="125">
        <f t="shared" si="362"/>
        <v>0</v>
      </c>
      <c r="L243" s="125">
        <f t="shared" si="362"/>
        <v>0</v>
      </c>
      <c r="M243" s="125">
        <f t="shared" si="362"/>
        <v>0</v>
      </c>
      <c r="N243" s="125">
        <f t="shared" si="362"/>
        <v>0</v>
      </c>
      <c r="O243" s="125">
        <f t="shared" si="362"/>
        <v>0</v>
      </c>
      <c r="P243" s="125">
        <f t="shared" si="362"/>
        <v>0</v>
      </c>
      <c r="Q243" s="125">
        <f t="shared" si="362"/>
        <v>0</v>
      </c>
      <c r="R243" s="125">
        <f t="shared" si="362"/>
        <v>0</v>
      </c>
      <c r="S243" s="125">
        <f t="shared" si="362"/>
        <v>0</v>
      </c>
      <c r="T243" s="125">
        <f t="shared" si="362"/>
        <v>0</v>
      </c>
      <c r="U243" s="125">
        <f t="shared" si="362"/>
        <v>0</v>
      </c>
      <c r="V243" s="124"/>
    </row>
    <row r="244" spans="1:22" ht="5.0999999999999996" customHeight="1">
      <c r="A244" s="124"/>
      <c r="B244" s="125"/>
      <c r="C244" s="127" t="s">
        <v>17</v>
      </c>
      <c r="D244" s="124">
        <f>IF(D239&gt;(D$5+3),0,(D$5-D239+3))</f>
        <v>0</v>
      </c>
      <c r="E244" s="124">
        <f t="shared" ref="E244:U244" si="363">IF(E239&gt;(E$5+3),0,(E$5-E239+3))</f>
        <v>0</v>
      </c>
      <c r="F244" s="124">
        <f t="shared" si="363"/>
        <v>0</v>
      </c>
      <c r="G244" s="124">
        <f t="shared" si="363"/>
        <v>0</v>
      </c>
      <c r="H244" s="124">
        <f t="shared" si="363"/>
        <v>0</v>
      </c>
      <c r="I244" s="124">
        <f t="shared" si="363"/>
        <v>0</v>
      </c>
      <c r="J244" s="124">
        <f t="shared" si="363"/>
        <v>0</v>
      </c>
      <c r="K244" s="124">
        <f t="shared" si="363"/>
        <v>0</v>
      </c>
      <c r="L244" s="124">
        <f t="shared" si="363"/>
        <v>0</v>
      </c>
      <c r="M244" s="124">
        <f t="shared" si="363"/>
        <v>0</v>
      </c>
      <c r="N244" s="124">
        <f t="shared" si="363"/>
        <v>0</v>
      </c>
      <c r="O244" s="124">
        <f t="shared" si="363"/>
        <v>0</v>
      </c>
      <c r="P244" s="124">
        <f t="shared" si="363"/>
        <v>0</v>
      </c>
      <c r="Q244" s="124">
        <f t="shared" si="363"/>
        <v>0</v>
      </c>
      <c r="R244" s="124">
        <f t="shared" si="363"/>
        <v>0</v>
      </c>
      <c r="S244" s="124">
        <f t="shared" si="363"/>
        <v>0</v>
      </c>
      <c r="T244" s="124">
        <f t="shared" si="363"/>
        <v>0</v>
      </c>
      <c r="U244" s="124">
        <f t="shared" si="363"/>
        <v>0</v>
      </c>
      <c r="V244" s="124"/>
    </row>
    <row r="245" spans="1:22" ht="5.0999999999999996" customHeight="1">
      <c r="A245" s="124"/>
      <c r="B245" s="125"/>
      <c r="C245" s="126" t="s">
        <v>15</v>
      </c>
      <c r="D245" s="125">
        <f>IF(D$6&gt;($C239-36),D246,IF((D239-D$5+1)&lt;=4,(D246+1),IF((D239-D$5+1)=5,1,0)))</f>
        <v>0</v>
      </c>
      <c r="E245" s="125">
        <f t="shared" ref="E245:U245" si="364">IF(E$6&gt;($C239-36),E246,IF((E239-E$5+1)&lt;=4,(E246+1),IF((E239-E$5+1)=5,1,0)))</f>
        <v>0</v>
      </c>
      <c r="F245" s="125">
        <f t="shared" si="364"/>
        <v>0</v>
      </c>
      <c r="G245" s="125">
        <f t="shared" si="364"/>
        <v>0</v>
      </c>
      <c r="H245" s="125">
        <f t="shared" si="364"/>
        <v>0</v>
      </c>
      <c r="I245" s="125">
        <f t="shared" si="364"/>
        <v>0</v>
      </c>
      <c r="J245" s="125">
        <f t="shared" si="364"/>
        <v>0</v>
      </c>
      <c r="K245" s="125">
        <f t="shared" si="364"/>
        <v>0</v>
      </c>
      <c r="L245" s="125">
        <f t="shared" si="364"/>
        <v>0</v>
      </c>
      <c r="M245" s="125">
        <f t="shared" si="364"/>
        <v>0</v>
      </c>
      <c r="N245" s="125">
        <f t="shared" si="364"/>
        <v>0</v>
      </c>
      <c r="O245" s="125">
        <f t="shared" si="364"/>
        <v>0</v>
      </c>
      <c r="P245" s="125">
        <f t="shared" si="364"/>
        <v>0</v>
      </c>
      <c r="Q245" s="125">
        <f t="shared" si="364"/>
        <v>0</v>
      </c>
      <c r="R245" s="125">
        <f t="shared" si="364"/>
        <v>0</v>
      </c>
      <c r="S245" s="125">
        <f t="shared" si="364"/>
        <v>0</v>
      </c>
      <c r="T245" s="125">
        <f t="shared" si="364"/>
        <v>0</v>
      </c>
      <c r="U245" s="125">
        <f t="shared" si="364"/>
        <v>0</v>
      </c>
      <c r="V245" s="124"/>
    </row>
    <row r="246" spans="1:22" ht="5.0999999999999996" customHeight="1">
      <c r="A246" s="124"/>
      <c r="B246" s="125"/>
      <c r="C246" s="127" t="s">
        <v>16</v>
      </c>
      <c r="D246" s="124">
        <f>IF(D239&gt;(D$5+4),0,(D$5-D239+4))</f>
        <v>0</v>
      </c>
      <c r="E246" s="124">
        <f t="shared" ref="E246:U246" si="365">IF(E239&gt;(E$5+4),0,(E$5-E239+4))</f>
        <v>0</v>
      </c>
      <c r="F246" s="124">
        <f t="shared" si="365"/>
        <v>0</v>
      </c>
      <c r="G246" s="124">
        <f t="shared" si="365"/>
        <v>0</v>
      </c>
      <c r="H246" s="124">
        <f t="shared" si="365"/>
        <v>0</v>
      </c>
      <c r="I246" s="124">
        <f t="shared" si="365"/>
        <v>0</v>
      </c>
      <c r="J246" s="124">
        <f t="shared" si="365"/>
        <v>0</v>
      </c>
      <c r="K246" s="124">
        <f t="shared" si="365"/>
        <v>0</v>
      </c>
      <c r="L246" s="124">
        <f t="shared" si="365"/>
        <v>0</v>
      </c>
      <c r="M246" s="124">
        <f t="shared" si="365"/>
        <v>0</v>
      </c>
      <c r="N246" s="124">
        <f t="shared" si="365"/>
        <v>0</v>
      </c>
      <c r="O246" s="124">
        <f t="shared" si="365"/>
        <v>0</v>
      </c>
      <c r="P246" s="124">
        <f t="shared" si="365"/>
        <v>0</v>
      </c>
      <c r="Q246" s="124">
        <f t="shared" si="365"/>
        <v>0</v>
      </c>
      <c r="R246" s="124">
        <f t="shared" si="365"/>
        <v>0</v>
      </c>
      <c r="S246" s="124">
        <f t="shared" si="365"/>
        <v>0</v>
      </c>
      <c r="T246" s="124">
        <f t="shared" si="365"/>
        <v>0</v>
      </c>
      <c r="U246" s="124">
        <f t="shared" si="365"/>
        <v>0</v>
      </c>
      <c r="V246" s="125"/>
    </row>
    <row r="247" spans="1:22" ht="15.75">
      <c r="A247" s="123">
        <f>'Vnos rezultatov'!B37</f>
        <v>0</v>
      </c>
      <c r="B247" s="123">
        <f>'Vnos rezultatov'!C37</f>
        <v>-1.3</v>
      </c>
      <c r="C247" s="123">
        <f>'Vnos rezultatov'!E37</f>
        <v>0</v>
      </c>
      <c r="D247" s="116" t="str">
        <f>'Vnos rezultatov'!H37</f>
        <v>x</v>
      </c>
      <c r="E247" s="116" t="str">
        <f>'Vnos rezultatov'!I37</f>
        <v>x</v>
      </c>
      <c r="F247" s="116" t="str">
        <f>'Vnos rezultatov'!J37</f>
        <v>x</v>
      </c>
      <c r="G247" s="116" t="str">
        <f>'Vnos rezultatov'!K37</f>
        <v>x</v>
      </c>
      <c r="H247" s="116" t="str">
        <f>'Vnos rezultatov'!L37</f>
        <v>x</v>
      </c>
      <c r="I247" s="116" t="str">
        <f>'Vnos rezultatov'!M37</f>
        <v>x</v>
      </c>
      <c r="J247" s="116" t="str">
        <f>'Vnos rezultatov'!N37</f>
        <v>x</v>
      </c>
      <c r="K247" s="116" t="str">
        <f>'Vnos rezultatov'!O37</f>
        <v>x</v>
      </c>
      <c r="L247" s="116" t="str">
        <f>'Vnos rezultatov'!P37</f>
        <v>x</v>
      </c>
      <c r="M247" s="116" t="str">
        <f>'Vnos rezultatov'!Q37</f>
        <v>x</v>
      </c>
      <c r="N247" s="116" t="str">
        <f>'Vnos rezultatov'!R37</f>
        <v>x</v>
      </c>
      <c r="O247" s="116" t="str">
        <f>'Vnos rezultatov'!S37</f>
        <v>x</v>
      </c>
      <c r="P247" s="116" t="str">
        <f>'Vnos rezultatov'!T37</f>
        <v>x</v>
      </c>
      <c r="Q247" s="116" t="str">
        <f>'Vnos rezultatov'!U37</f>
        <v>x</v>
      </c>
      <c r="R247" s="116" t="str">
        <f>'Vnos rezultatov'!V37</f>
        <v>x</v>
      </c>
      <c r="S247" s="116" t="str">
        <f>'Vnos rezultatov'!W37</f>
        <v>x</v>
      </c>
      <c r="T247" s="116" t="str">
        <f>'Vnos rezultatov'!X37</f>
        <v>x</v>
      </c>
      <c r="U247" s="116" t="str">
        <f>'Vnos rezultatov'!Y37</f>
        <v>x</v>
      </c>
      <c r="V247" s="116">
        <f>SUM(D247:U247)</f>
        <v>0</v>
      </c>
    </row>
    <row r="248" spans="1:22" ht="15.75">
      <c r="A248" s="123"/>
      <c r="B248" s="123"/>
      <c r="C248" s="123" t="s">
        <v>11</v>
      </c>
      <c r="D248" s="116">
        <f>IF(D247&gt;(D$5+2),0,(D$5-D247+2))</f>
        <v>0</v>
      </c>
      <c r="E248" s="116">
        <f t="shared" ref="E248:U248" si="366">IF(E247&gt;(E$5+2),0,(E$5-E247+2))</f>
        <v>0</v>
      </c>
      <c r="F248" s="116">
        <f t="shared" si="366"/>
        <v>0</v>
      </c>
      <c r="G248" s="116">
        <f t="shared" si="366"/>
        <v>0</v>
      </c>
      <c r="H248" s="116">
        <f t="shared" si="366"/>
        <v>0</v>
      </c>
      <c r="I248" s="116">
        <f t="shared" si="366"/>
        <v>0</v>
      </c>
      <c r="J248" s="116">
        <f t="shared" si="366"/>
        <v>0</v>
      </c>
      <c r="K248" s="116">
        <f t="shared" si="366"/>
        <v>0</v>
      </c>
      <c r="L248" s="116">
        <f t="shared" si="366"/>
        <v>0</v>
      </c>
      <c r="M248" s="116">
        <f t="shared" si="366"/>
        <v>0</v>
      </c>
      <c r="N248" s="116">
        <f t="shared" si="366"/>
        <v>0</v>
      </c>
      <c r="O248" s="116">
        <f t="shared" si="366"/>
        <v>0</v>
      </c>
      <c r="P248" s="116">
        <f t="shared" si="366"/>
        <v>0</v>
      </c>
      <c r="Q248" s="116">
        <f t="shared" si="366"/>
        <v>0</v>
      </c>
      <c r="R248" s="116">
        <f t="shared" si="366"/>
        <v>0</v>
      </c>
      <c r="S248" s="116">
        <f t="shared" si="366"/>
        <v>0</v>
      </c>
      <c r="T248" s="116">
        <f t="shared" si="366"/>
        <v>0</v>
      </c>
      <c r="U248" s="116">
        <f t="shared" si="366"/>
        <v>0</v>
      </c>
      <c r="V248" s="116">
        <f>SUM(D248:U248)</f>
        <v>0</v>
      </c>
    </row>
    <row r="249" spans="1:22" ht="15.75">
      <c r="A249" s="123"/>
      <c r="B249" s="123"/>
      <c r="C249" s="123" t="s">
        <v>12</v>
      </c>
      <c r="D249" s="116">
        <f t="shared" ref="D249:E249" si="367">IF(D247="x",0,IF($C247&gt;18,IF($C247&gt;36,D253,D251),D250))</f>
        <v>0</v>
      </c>
      <c r="E249" s="116">
        <f t="shared" si="367"/>
        <v>0</v>
      </c>
      <c r="F249" s="116">
        <f>IF(F247="x",0,IF($C247&gt;18,IF($C247&gt;36,F253,F251),F250))</f>
        <v>0</v>
      </c>
      <c r="G249" s="116">
        <f t="shared" ref="G249:J249" si="368">IF(G247="x",0,IF($C247&gt;18,IF($C247&gt;36,G253,G251),G250))</f>
        <v>0</v>
      </c>
      <c r="H249" s="116">
        <f t="shared" si="368"/>
        <v>0</v>
      </c>
      <c r="I249" s="116">
        <f t="shared" si="368"/>
        <v>0</v>
      </c>
      <c r="J249" s="116">
        <f t="shared" si="368"/>
        <v>0</v>
      </c>
      <c r="K249" s="116">
        <f>IF(K247="x",0,IF($C247&gt;18,IF($C247&gt;36,K253,K251),K250))</f>
        <v>0</v>
      </c>
      <c r="L249" s="116">
        <f t="shared" ref="L249:M249" si="369">IF(L247="x",0,IF($C247&gt;18,IF($C247&gt;36,L253,L251),L250))</f>
        <v>0</v>
      </c>
      <c r="M249" s="116">
        <f t="shared" si="369"/>
        <v>0</v>
      </c>
      <c r="N249" s="116">
        <f>IF(N247="x",0,IF($C247&gt;18,IF($C247&gt;36,N253,N251),N250))</f>
        <v>0</v>
      </c>
      <c r="O249" s="116">
        <f t="shared" ref="O249:P249" si="370">IF(O247="x",0,IF($C247&gt;18,IF($C247&gt;36,O253,O251),O250))</f>
        <v>0</v>
      </c>
      <c r="P249" s="116">
        <f t="shared" si="370"/>
        <v>0</v>
      </c>
      <c r="Q249" s="116">
        <f>IF(Q247="x",0,IF($C247&gt;18,IF($C247&gt;36,Q253,Q251),Q250))</f>
        <v>0</v>
      </c>
      <c r="R249" s="116">
        <f t="shared" ref="R249:S249" si="371">IF(R247="x",0,IF($C247&gt;18,IF($C247&gt;36,R253,R251),R250))</f>
        <v>0</v>
      </c>
      <c r="S249" s="116">
        <f t="shared" si="371"/>
        <v>0</v>
      </c>
      <c r="T249" s="116">
        <f>IF(T247="x",0,IF($C247&gt;18,IF($C247&gt;36,T253,T251),T250))</f>
        <v>0</v>
      </c>
      <c r="U249" s="116">
        <f t="shared" ref="U249" si="372">IF(U247="x",0,IF($C247&gt;18,IF($C247&gt;36,U253,U251),U250))</f>
        <v>0</v>
      </c>
      <c r="V249" s="116">
        <f>SUM(D249:U249)</f>
        <v>0</v>
      </c>
    </row>
    <row r="250" spans="1:22" ht="5.0999999999999996" customHeight="1">
      <c r="A250" s="124"/>
      <c r="B250" s="125"/>
      <c r="C250" s="126" t="s">
        <v>13</v>
      </c>
      <c r="D250" s="125">
        <f t="shared" ref="D250:U250" si="373">IF(D$6&gt;$C247,D248,IF((D247-D$5)&lt;=2,(D248+1),IF((D247-D$5+1)=3,1,0)))</f>
        <v>0</v>
      </c>
      <c r="E250" s="125">
        <f t="shared" si="373"/>
        <v>0</v>
      </c>
      <c r="F250" s="125">
        <f t="shared" si="373"/>
        <v>0</v>
      </c>
      <c r="G250" s="125">
        <f t="shared" si="373"/>
        <v>0</v>
      </c>
      <c r="H250" s="125">
        <f t="shared" si="373"/>
        <v>0</v>
      </c>
      <c r="I250" s="125">
        <f t="shared" si="373"/>
        <v>0</v>
      </c>
      <c r="J250" s="125">
        <f t="shared" si="373"/>
        <v>0</v>
      </c>
      <c r="K250" s="125">
        <f t="shared" si="373"/>
        <v>0</v>
      </c>
      <c r="L250" s="125">
        <f t="shared" si="373"/>
        <v>0</v>
      </c>
      <c r="M250" s="125">
        <f t="shared" si="373"/>
        <v>0</v>
      </c>
      <c r="N250" s="125">
        <f t="shared" si="373"/>
        <v>0</v>
      </c>
      <c r="O250" s="125">
        <f t="shared" si="373"/>
        <v>0</v>
      </c>
      <c r="P250" s="125">
        <f t="shared" si="373"/>
        <v>0</v>
      </c>
      <c r="Q250" s="125">
        <f t="shared" si="373"/>
        <v>0</v>
      </c>
      <c r="R250" s="125">
        <f t="shared" si="373"/>
        <v>0</v>
      </c>
      <c r="S250" s="125">
        <f t="shared" si="373"/>
        <v>0</v>
      </c>
      <c r="T250" s="125">
        <f t="shared" si="373"/>
        <v>0</v>
      </c>
      <c r="U250" s="125">
        <f t="shared" si="373"/>
        <v>0</v>
      </c>
      <c r="V250" s="124"/>
    </row>
    <row r="251" spans="1:22" ht="5.0999999999999996" customHeight="1">
      <c r="A251" s="124"/>
      <c r="B251" s="125"/>
      <c r="C251" s="126" t="s">
        <v>14</v>
      </c>
      <c r="D251" s="125">
        <f>IF(D$6&gt;($C247-18),D252,IF((D247-D$5+1)&lt;=3,(D252+1),IF((D247-D$5+1)=4,1,0)))</f>
        <v>0</v>
      </c>
      <c r="E251" s="125">
        <f t="shared" ref="E251:U251" si="374">IF(E$6&gt;($C247-18),E252,IF((E247-E$5+1)&lt;=3,(E252+1),IF((E247-E$5+1)=4,1,0)))</f>
        <v>0</v>
      </c>
      <c r="F251" s="125">
        <f t="shared" si="374"/>
        <v>0</v>
      </c>
      <c r="G251" s="125">
        <f t="shared" si="374"/>
        <v>0</v>
      </c>
      <c r="H251" s="125">
        <f t="shared" si="374"/>
        <v>0</v>
      </c>
      <c r="I251" s="125">
        <f t="shared" si="374"/>
        <v>0</v>
      </c>
      <c r="J251" s="125">
        <f t="shared" si="374"/>
        <v>0</v>
      </c>
      <c r="K251" s="125">
        <f t="shared" si="374"/>
        <v>0</v>
      </c>
      <c r="L251" s="125">
        <f t="shared" si="374"/>
        <v>0</v>
      </c>
      <c r="M251" s="125">
        <f t="shared" si="374"/>
        <v>0</v>
      </c>
      <c r="N251" s="125">
        <f t="shared" si="374"/>
        <v>0</v>
      </c>
      <c r="O251" s="125">
        <f t="shared" si="374"/>
        <v>0</v>
      </c>
      <c r="P251" s="125">
        <f t="shared" si="374"/>
        <v>0</v>
      </c>
      <c r="Q251" s="125">
        <f t="shared" si="374"/>
        <v>0</v>
      </c>
      <c r="R251" s="125">
        <f t="shared" si="374"/>
        <v>0</v>
      </c>
      <c r="S251" s="125">
        <f t="shared" si="374"/>
        <v>0</v>
      </c>
      <c r="T251" s="125">
        <f t="shared" si="374"/>
        <v>0</v>
      </c>
      <c r="U251" s="125">
        <f t="shared" si="374"/>
        <v>0</v>
      </c>
      <c r="V251" s="124"/>
    </row>
    <row r="252" spans="1:22" ht="5.0999999999999996" customHeight="1">
      <c r="A252" s="124"/>
      <c r="B252" s="125"/>
      <c r="C252" s="127" t="s">
        <v>17</v>
      </c>
      <c r="D252" s="124">
        <f>IF(D247&gt;(D$5+3),0,(D$5-D247+3))</f>
        <v>0</v>
      </c>
      <c r="E252" s="124">
        <f t="shared" ref="E252:U252" si="375">IF(E247&gt;(E$5+3),0,(E$5-E247+3))</f>
        <v>0</v>
      </c>
      <c r="F252" s="124">
        <f t="shared" si="375"/>
        <v>0</v>
      </c>
      <c r="G252" s="124">
        <f t="shared" si="375"/>
        <v>0</v>
      </c>
      <c r="H252" s="124">
        <f t="shared" si="375"/>
        <v>0</v>
      </c>
      <c r="I252" s="124">
        <f t="shared" si="375"/>
        <v>0</v>
      </c>
      <c r="J252" s="124">
        <f t="shared" si="375"/>
        <v>0</v>
      </c>
      <c r="K252" s="124">
        <f t="shared" si="375"/>
        <v>0</v>
      </c>
      <c r="L252" s="124">
        <f t="shared" si="375"/>
        <v>0</v>
      </c>
      <c r="M252" s="124">
        <f t="shared" si="375"/>
        <v>0</v>
      </c>
      <c r="N252" s="124">
        <f t="shared" si="375"/>
        <v>0</v>
      </c>
      <c r="O252" s="124">
        <f t="shared" si="375"/>
        <v>0</v>
      </c>
      <c r="P252" s="124">
        <f t="shared" si="375"/>
        <v>0</v>
      </c>
      <c r="Q252" s="124">
        <f t="shared" si="375"/>
        <v>0</v>
      </c>
      <c r="R252" s="124">
        <f t="shared" si="375"/>
        <v>0</v>
      </c>
      <c r="S252" s="124">
        <f t="shared" si="375"/>
        <v>0</v>
      </c>
      <c r="T252" s="124">
        <f t="shared" si="375"/>
        <v>0</v>
      </c>
      <c r="U252" s="124">
        <f t="shared" si="375"/>
        <v>0</v>
      </c>
      <c r="V252" s="124"/>
    </row>
    <row r="253" spans="1:22" ht="5.0999999999999996" customHeight="1">
      <c r="A253" s="124"/>
      <c r="B253" s="125"/>
      <c r="C253" s="126" t="s">
        <v>15</v>
      </c>
      <c r="D253" s="125">
        <f>IF(D$6&gt;($C247-36),D254,IF((D247-D$5+1)&lt;=4,(D254+1),IF((D247-D$5+1)=5,1,0)))</f>
        <v>0</v>
      </c>
      <c r="E253" s="125">
        <f t="shared" ref="E253:U253" si="376">IF(E$6&gt;($C247-36),E254,IF((E247-E$5+1)&lt;=4,(E254+1),IF((E247-E$5+1)=5,1,0)))</f>
        <v>0</v>
      </c>
      <c r="F253" s="125">
        <f t="shared" si="376"/>
        <v>0</v>
      </c>
      <c r="G253" s="125">
        <f t="shared" si="376"/>
        <v>0</v>
      </c>
      <c r="H253" s="125">
        <f t="shared" si="376"/>
        <v>0</v>
      </c>
      <c r="I253" s="125">
        <f t="shared" si="376"/>
        <v>0</v>
      </c>
      <c r="J253" s="125">
        <f t="shared" si="376"/>
        <v>0</v>
      </c>
      <c r="K253" s="125">
        <f t="shared" si="376"/>
        <v>0</v>
      </c>
      <c r="L253" s="125">
        <f t="shared" si="376"/>
        <v>0</v>
      </c>
      <c r="M253" s="125">
        <f t="shared" si="376"/>
        <v>0</v>
      </c>
      <c r="N253" s="125">
        <f t="shared" si="376"/>
        <v>0</v>
      </c>
      <c r="O253" s="125">
        <f t="shared" si="376"/>
        <v>0</v>
      </c>
      <c r="P253" s="125">
        <f t="shared" si="376"/>
        <v>0</v>
      </c>
      <c r="Q253" s="125">
        <f t="shared" si="376"/>
        <v>0</v>
      </c>
      <c r="R253" s="125">
        <f t="shared" si="376"/>
        <v>0</v>
      </c>
      <c r="S253" s="125">
        <f t="shared" si="376"/>
        <v>0</v>
      </c>
      <c r="T253" s="125">
        <f t="shared" si="376"/>
        <v>0</v>
      </c>
      <c r="U253" s="125">
        <f t="shared" si="376"/>
        <v>0</v>
      </c>
      <c r="V253" s="124"/>
    </row>
    <row r="254" spans="1:22" ht="5.0999999999999996" customHeight="1">
      <c r="A254" s="124"/>
      <c r="B254" s="125"/>
      <c r="C254" s="127" t="s">
        <v>16</v>
      </c>
      <c r="D254" s="124">
        <f>IF(D247&gt;(D$5+4),0,(D$5-D247+4))</f>
        <v>0</v>
      </c>
      <c r="E254" s="124">
        <f t="shared" ref="E254:U254" si="377">IF(E247&gt;(E$5+4),0,(E$5-E247+4))</f>
        <v>0</v>
      </c>
      <c r="F254" s="124">
        <f t="shared" si="377"/>
        <v>0</v>
      </c>
      <c r="G254" s="124">
        <f t="shared" si="377"/>
        <v>0</v>
      </c>
      <c r="H254" s="124">
        <f t="shared" si="377"/>
        <v>0</v>
      </c>
      <c r="I254" s="124">
        <f t="shared" si="377"/>
        <v>0</v>
      </c>
      <c r="J254" s="124">
        <f t="shared" si="377"/>
        <v>0</v>
      </c>
      <c r="K254" s="124">
        <f t="shared" si="377"/>
        <v>0</v>
      </c>
      <c r="L254" s="124">
        <f t="shared" si="377"/>
        <v>0</v>
      </c>
      <c r="M254" s="124">
        <f t="shared" si="377"/>
        <v>0</v>
      </c>
      <c r="N254" s="124">
        <f t="shared" si="377"/>
        <v>0</v>
      </c>
      <c r="O254" s="124">
        <f t="shared" si="377"/>
        <v>0</v>
      </c>
      <c r="P254" s="124">
        <f t="shared" si="377"/>
        <v>0</v>
      </c>
      <c r="Q254" s="124">
        <f t="shared" si="377"/>
        <v>0</v>
      </c>
      <c r="R254" s="124">
        <f t="shared" si="377"/>
        <v>0</v>
      </c>
      <c r="S254" s="124">
        <f t="shared" si="377"/>
        <v>0</v>
      </c>
      <c r="T254" s="124">
        <f t="shared" si="377"/>
        <v>0</v>
      </c>
      <c r="U254" s="124">
        <f t="shared" si="377"/>
        <v>0</v>
      </c>
      <c r="V254" s="125"/>
    </row>
    <row r="255" spans="1:22" ht="15.75">
      <c r="A255" s="123">
        <f>'Vnos rezultatov'!B38</f>
        <v>0</v>
      </c>
      <c r="B255" s="123">
        <f>'Vnos rezultatov'!C38</f>
        <v>-1.3</v>
      </c>
      <c r="C255" s="123">
        <f>'Vnos rezultatov'!E38</f>
        <v>0</v>
      </c>
      <c r="D255" s="116" t="str">
        <f>'Vnos rezultatov'!H38</f>
        <v>x</v>
      </c>
      <c r="E255" s="116" t="str">
        <f>'Vnos rezultatov'!I38</f>
        <v>x</v>
      </c>
      <c r="F255" s="116" t="str">
        <f>'Vnos rezultatov'!J38</f>
        <v>x</v>
      </c>
      <c r="G255" s="116" t="str">
        <f>'Vnos rezultatov'!K38</f>
        <v>x</v>
      </c>
      <c r="H255" s="116" t="str">
        <f>'Vnos rezultatov'!L38</f>
        <v>x</v>
      </c>
      <c r="I255" s="116" t="str">
        <f>'Vnos rezultatov'!M38</f>
        <v>x</v>
      </c>
      <c r="J255" s="116" t="str">
        <f>'Vnos rezultatov'!N38</f>
        <v>x</v>
      </c>
      <c r="K255" s="116" t="str">
        <f>'Vnos rezultatov'!O38</f>
        <v>x</v>
      </c>
      <c r="L255" s="116" t="str">
        <f>'Vnos rezultatov'!P38</f>
        <v>x</v>
      </c>
      <c r="M255" s="116" t="str">
        <f>'Vnos rezultatov'!Q38</f>
        <v>x</v>
      </c>
      <c r="N255" s="116" t="str">
        <f>'Vnos rezultatov'!R38</f>
        <v>x</v>
      </c>
      <c r="O255" s="116" t="str">
        <f>'Vnos rezultatov'!S38</f>
        <v>x</v>
      </c>
      <c r="P255" s="116" t="str">
        <f>'Vnos rezultatov'!T38</f>
        <v>x</v>
      </c>
      <c r="Q255" s="116" t="str">
        <f>'Vnos rezultatov'!U38</f>
        <v>x</v>
      </c>
      <c r="R255" s="116" t="str">
        <f>'Vnos rezultatov'!V38</f>
        <v>x</v>
      </c>
      <c r="S255" s="116" t="str">
        <f>'Vnos rezultatov'!W38</f>
        <v>x</v>
      </c>
      <c r="T255" s="116" t="str">
        <f>'Vnos rezultatov'!X38</f>
        <v>x</v>
      </c>
      <c r="U255" s="116" t="str">
        <f>'Vnos rezultatov'!Y38</f>
        <v>x</v>
      </c>
      <c r="V255" s="116">
        <f>SUM(D255:U255)</f>
        <v>0</v>
      </c>
    </row>
    <row r="256" spans="1:22" ht="15.75">
      <c r="A256" s="123"/>
      <c r="B256" s="123"/>
      <c r="C256" s="123" t="s">
        <v>11</v>
      </c>
      <c r="D256" s="116">
        <f>IF(D255&gt;(D$5+2),0,(D$5-D255+2))</f>
        <v>0</v>
      </c>
      <c r="E256" s="116">
        <f t="shared" ref="E256:U256" si="378">IF(E255&gt;(E$5+2),0,(E$5-E255+2))</f>
        <v>0</v>
      </c>
      <c r="F256" s="116">
        <f t="shared" si="378"/>
        <v>0</v>
      </c>
      <c r="G256" s="116">
        <f t="shared" si="378"/>
        <v>0</v>
      </c>
      <c r="H256" s="116">
        <f t="shared" si="378"/>
        <v>0</v>
      </c>
      <c r="I256" s="116">
        <f t="shared" si="378"/>
        <v>0</v>
      </c>
      <c r="J256" s="116">
        <f t="shared" si="378"/>
        <v>0</v>
      </c>
      <c r="K256" s="116">
        <f t="shared" si="378"/>
        <v>0</v>
      </c>
      <c r="L256" s="116">
        <f t="shared" si="378"/>
        <v>0</v>
      </c>
      <c r="M256" s="116">
        <f t="shared" si="378"/>
        <v>0</v>
      </c>
      <c r="N256" s="116">
        <f t="shared" si="378"/>
        <v>0</v>
      </c>
      <c r="O256" s="116">
        <f t="shared" si="378"/>
        <v>0</v>
      </c>
      <c r="P256" s="116">
        <f t="shared" si="378"/>
        <v>0</v>
      </c>
      <c r="Q256" s="116">
        <f t="shared" si="378"/>
        <v>0</v>
      </c>
      <c r="R256" s="116">
        <f t="shared" si="378"/>
        <v>0</v>
      </c>
      <c r="S256" s="116">
        <f t="shared" si="378"/>
        <v>0</v>
      </c>
      <c r="T256" s="116">
        <f t="shared" si="378"/>
        <v>0</v>
      </c>
      <c r="U256" s="116">
        <f t="shared" si="378"/>
        <v>0</v>
      </c>
      <c r="V256" s="116">
        <f>SUM(D256:U256)</f>
        <v>0</v>
      </c>
    </row>
    <row r="257" spans="1:22" ht="15.75">
      <c r="A257" s="123"/>
      <c r="B257" s="123"/>
      <c r="C257" s="123" t="s">
        <v>12</v>
      </c>
      <c r="D257" s="116">
        <f t="shared" ref="D257:E257" si="379">IF(D255="x",0,IF($C255&gt;18,IF($C255&gt;36,D261,D259),D258))</f>
        <v>0</v>
      </c>
      <c r="E257" s="116">
        <f t="shared" si="379"/>
        <v>0</v>
      </c>
      <c r="F257" s="116">
        <f>IF(F255="x",0,IF($C255&gt;18,IF($C255&gt;36,F261,F259),F258))</f>
        <v>0</v>
      </c>
      <c r="G257" s="116">
        <f t="shared" ref="G257:J257" si="380">IF(G255="x",0,IF($C255&gt;18,IF($C255&gt;36,G261,G259),G258))</f>
        <v>0</v>
      </c>
      <c r="H257" s="116">
        <f t="shared" si="380"/>
        <v>0</v>
      </c>
      <c r="I257" s="116">
        <f t="shared" si="380"/>
        <v>0</v>
      </c>
      <c r="J257" s="116">
        <f t="shared" si="380"/>
        <v>0</v>
      </c>
      <c r="K257" s="116">
        <f>IF(K255="x",0,IF($C255&gt;18,IF($C255&gt;36,K261,K259),K258))</f>
        <v>0</v>
      </c>
      <c r="L257" s="116">
        <f t="shared" ref="L257:M257" si="381">IF(L255="x",0,IF($C255&gt;18,IF($C255&gt;36,L261,L259),L258))</f>
        <v>0</v>
      </c>
      <c r="M257" s="116">
        <f t="shared" si="381"/>
        <v>0</v>
      </c>
      <c r="N257" s="116">
        <f>IF(N255="x",0,IF($C255&gt;18,IF($C255&gt;36,N261,N259),N258))</f>
        <v>0</v>
      </c>
      <c r="O257" s="116">
        <f t="shared" ref="O257:P257" si="382">IF(O255="x",0,IF($C255&gt;18,IF($C255&gt;36,O261,O259),O258))</f>
        <v>0</v>
      </c>
      <c r="P257" s="116">
        <f t="shared" si="382"/>
        <v>0</v>
      </c>
      <c r="Q257" s="116">
        <f>IF(Q255="x",0,IF($C255&gt;18,IF($C255&gt;36,Q261,Q259),Q258))</f>
        <v>0</v>
      </c>
      <c r="R257" s="116">
        <f t="shared" ref="R257:S257" si="383">IF(R255="x",0,IF($C255&gt;18,IF($C255&gt;36,R261,R259),R258))</f>
        <v>0</v>
      </c>
      <c r="S257" s="116">
        <f t="shared" si="383"/>
        <v>0</v>
      </c>
      <c r="T257" s="116">
        <f>IF(T255="x",0,IF($C255&gt;18,IF($C255&gt;36,T261,T259),T258))</f>
        <v>0</v>
      </c>
      <c r="U257" s="116">
        <f t="shared" ref="U257" si="384">IF(U255="x",0,IF($C255&gt;18,IF($C255&gt;36,U261,U259),U258))</f>
        <v>0</v>
      </c>
      <c r="V257" s="116">
        <f>SUM(D257:U257)</f>
        <v>0</v>
      </c>
    </row>
    <row r="258" spans="1:22" ht="5.0999999999999996" customHeight="1">
      <c r="A258" s="124"/>
      <c r="B258" s="125"/>
      <c r="C258" s="126" t="s">
        <v>13</v>
      </c>
      <c r="D258" s="125">
        <f t="shared" ref="D258:U258" si="385">IF(D$6&gt;$C255,D256,IF((D255-D$5)&lt;=2,(D256+1),IF((D255-D$5+1)=3,1,0)))</f>
        <v>0</v>
      </c>
      <c r="E258" s="125">
        <f t="shared" si="385"/>
        <v>0</v>
      </c>
      <c r="F258" s="125">
        <f t="shared" si="385"/>
        <v>0</v>
      </c>
      <c r="G258" s="125">
        <f t="shared" si="385"/>
        <v>0</v>
      </c>
      <c r="H258" s="125">
        <f t="shared" si="385"/>
        <v>0</v>
      </c>
      <c r="I258" s="125">
        <f t="shared" si="385"/>
        <v>0</v>
      </c>
      <c r="J258" s="125">
        <f t="shared" si="385"/>
        <v>0</v>
      </c>
      <c r="K258" s="125">
        <f t="shared" si="385"/>
        <v>0</v>
      </c>
      <c r="L258" s="125">
        <f t="shared" si="385"/>
        <v>0</v>
      </c>
      <c r="M258" s="125">
        <f t="shared" si="385"/>
        <v>0</v>
      </c>
      <c r="N258" s="125">
        <f t="shared" si="385"/>
        <v>0</v>
      </c>
      <c r="O258" s="125">
        <f t="shared" si="385"/>
        <v>0</v>
      </c>
      <c r="P258" s="125">
        <f t="shared" si="385"/>
        <v>0</v>
      </c>
      <c r="Q258" s="125">
        <f t="shared" si="385"/>
        <v>0</v>
      </c>
      <c r="R258" s="125">
        <f t="shared" si="385"/>
        <v>0</v>
      </c>
      <c r="S258" s="125">
        <f t="shared" si="385"/>
        <v>0</v>
      </c>
      <c r="T258" s="125">
        <f t="shared" si="385"/>
        <v>0</v>
      </c>
      <c r="U258" s="125">
        <f t="shared" si="385"/>
        <v>0</v>
      </c>
      <c r="V258" s="124"/>
    </row>
    <row r="259" spans="1:22" ht="5.0999999999999996" customHeight="1">
      <c r="A259" s="124"/>
      <c r="B259" s="125"/>
      <c r="C259" s="126" t="s">
        <v>14</v>
      </c>
      <c r="D259" s="125">
        <f>IF(D$6&gt;($C255-18),D260,IF((D255-D$5+1)&lt;=3,(D260+1),IF((D255-D$5+1)=4,1,0)))</f>
        <v>0</v>
      </c>
      <c r="E259" s="125">
        <f t="shared" ref="E259:U259" si="386">IF(E$6&gt;($C255-18),E260,IF((E255-E$5+1)&lt;=3,(E260+1),IF((E255-E$5+1)=4,1,0)))</f>
        <v>0</v>
      </c>
      <c r="F259" s="125">
        <f t="shared" si="386"/>
        <v>0</v>
      </c>
      <c r="G259" s="125">
        <f t="shared" si="386"/>
        <v>0</v>
      </c>
      <c r="H259" s="125">
        <f t="shared" si="386"/>
        <v>0</v>
      </c>
      <c r="I259" s="125">
        <f t="shared" si="386"/>
        <v>0</v>
      </c>
      <c r="J259" s="125">
        <f t="shared" si="386"/>
        <v>0</v>
      </c>
      <c r="K259" s="125">
        <f t="shared" si="386"/>
        <v>0</v>
      </c>
      <c r="L259" s="125">
        <f t="shared" si="386"/>
        <v>0</v>
      </c>
      <c r="M259" s="125">
        <f t="shared" si="386"/>
        <v>0</v>
      </c>
      <c r="N259" s="125">
        <f t="shared" si="386"/>
        <v>0</v>
      </c>
      <c r="O259" s="125">
        <f t="shared" si="386"/>
        <v>0</v>
      </c>
      <c r="P259" s="125">
        <f t="shared" si="386"/>
        <v>0</v>
      </c>
      <c r="Q259" s="125">
        <f t="shared" si="386"/>
        <v>0</v>
      </c>
      <c r="R259" s="125">
        <f t="shared" si="386"/>
        <v>0</v>
      </c>
      <c r="S259" s="125">
        <f t="shared" si="386"/>
        <v>0</v>
      </c>
      <c r="T259" s="125">
        <f t="shared" si="386"/>
        <v>0</v>
      </c>
      <c r="U259" s="125">
        <f t="shared" si="386"/>
        <v>0</v>
      </c>
      <c r="V259" s="124"/>
    </row>
    <row r="260" spans="1:22" ht="5.0999999999999996" customHeight="1">
      <c r="A260" s="124"/>
      <c r="B260" s="125"/>
      <c r="C260" s="127" t="s">
        <v>17</v>
      </c>
      <c r="D260" s="124">
        <f>IF(D255&gt;(D$5+3),0,(D$5-D255+3))</f>
        <v>0</v>
      </c>
      <c r="E260" s="124">
        <f t="shared" ref="E260:U260" si="387">IF(E255&gt;(E$5+3),0,(E$5-E255+3))</f>
        <v>0</v>
      </c>
      <c r="F260" s="124">
        <f t="shared" si="387"/>
        <v>0</v>
      </c>
      <c r="G260" s="124">
        <f t="shared" si="387"/>
        <v>0</v>
      </c>
      <c r="H260" s="124">
        <f t="shared" si="387"/>
        <v>0</v>
      </c>
      <c r="I260" s="124">
        <f t="shared" si="387"/>
        <v>0</v>
      </c>
      <c r="J260" s="124">
        <f t="shared" si="387"/>
        <v>0</v>
      </c>
      <c r="K260" s="124">
        <f t="shared" si="387"/>
        <v>0</v>
      </c>
      <c r="L260" s="124">
        <f t="shared" si="387"/>
        <v>0</v>
      </c>
      <c r="M260" s="124">
        <f t="shared" si="387"/>
        <v>0</v>
      </c>
      <c r="N260" s="124">
        <f t="shared" si="387"/>
        <v>0</v>
      </c>
      <c r="O260" s="124">
        <f t="shared" si="387"/>
        <v>0</v>
      </c>
      <c r="P260" s="124">
        <f t="shared" si="387"/>
        <v>0</v>
      </c>
      <c r="Q260" s="124">
        <f t="shared" si="387"/>
        <v>0</v>
      </c>
      <c r="R260" s="124">
        <f t="shared" si="387"/>
        <v>0</v>
      </c>
      <c r="S260" s="124">
        <f t="shared" si="387"/>
        <v>0</v>
      </c>
      <c r="T260" s="124">
        <f t="shared" si="387"/>
        <v>0</v>
      </c>
      <c r="U260" s="124">
        <f t="shared" si="387"/>
        <v>0</v>
      </c>
      <c r="V260" s="124"/>
    </row>
    <row r="261" spans="1:22" ht="5.0999999999999996" customHeight="1">
      <c r="A261" s="124"/>
      <c r="B261" s="125"/>
      <c r="C261" s="126" t="s">
        <v>15</v>
      </c>
      <c r="D261" s="125">
        <f>IF(D$6&gt;($C255-36),D262,IF((D255-D$5+1)&lt;=4,(D262+1),IF((D255-D$5+1)=5,1,0)))</f>
        <v>0</v>
      </c>
      <c r="E261" s="125">
        <f t="shared" ref="E261:U261" si="388">IF(E$6&gt;($C255-36),E262,IF((E255-E$5+1)&lt;=4,(E262+1),IF((E255-E$5+1)=5,1,0)))</f>
        <v>0</v>
      </c>
      <c r="F261" s="125">
        <f t="shared" si="388"/>
        <v>0</v>
      </c>
      <c r="G261" s="125">
        <f t="shared" si="388"/>
        <v>0</v>
      </c>
      <c r="H261" s="125">
        <f t="shared" si="388"/>
        <v>0</v>
      </c>
      <c r="I261" s="125">
        <f t="shared" si="388"/>
        <v>0</v>
      </c>
      <c r="J261" s="125">
        <f t="shared" si="388"/>
        <v>0</v>
      </c>
      <c r="K261" s="125">
        <f t="shared" si="388"/>
        <v>0</v>
      </c>
      <c r="L261" s="125">
        <f t="shared" si="388"/>
        <v>0</v>
      </c>
      <c r="M261" s="125">
        <f t="shared" si="388"/>
        <v>0</v>
      </c>
      <c r="N261" s="125">
        <f t="shared" si="388"/>
        <v>0</v>
      </c>
      <c r="O261" s="125">
        <f t="shared" si="388"/>
        <v>0</v>
      </c>
      <c r="P261" s="125">
        <f t="shared" si="388"/>
        <v>0</v>
      </c>
      <c r="Q261" s="125">
        <f t="shared" si="388"/>
        <v>0</v>
      </c>
      <c r="R261" s="125">
        <f t="shared" si="388"/>
        <v>0</v>
      </c>
      <c r="S261" s="125">
        <f t="shared" si="388"/>
        <v>0</v>
      </c>
      <c r="T261" s="125">
        <f t="shared" si="388"/>
        <v>0</v>
      </c>
      <c r="U261" s="125">
        <f t="shared" si="388"/>
        <v>0</v>
      </c>
      <c r="V261" s="124"/>
    </row>
    <row r="262" spans="1:22" ht="5.0999999999999996" customHeight="1">
      <c r="A262" s="124"/>
      <c r="B262" s="125"/>
      <c r="C262" s="127" t="s">
        <v>16</v>
      </c>
      <c r="D262" s="124">
        <f>IF(D255&gt;(D$5+4),0,(D$5-D255+4))</f>
        <v>0</v>
      </c>
      <c r="E262" s="124">
        <f t="shared" ref="E262:U262" si="389">IF(E255&gt;(E$5+4),0,(E$5-E255+4))</f>
        <v>0</v>
      </c>
      <c r="F262" s="124">
        <f t="shared" si="389"/>
        <v>0</v>
      </c>
      <c r="G262" s="124">
        <f t="shared" si="389"/>
        <v>0</v>
      </c>
      <c r="H262" s="124">
        <f t="shared" si="389"/>
        <v>0</v>
      </c>
      <c r="I262" s="124">
        <f t="shared" si="389"/>
        <v>0</v>
      </c>
      <c r="J262" s="124">
        <f t="shared" si="389"/>
        <v>0</v>
      </c>
      <c r="K262" s="124">
        <f t="shared" si="389"/>
        <v>0</v>
      </c>
      <c r="L262" s="124">
        <f t="shared" si="389"/>
        <v>0</v>
      </c>
      <c r="M262" s="124">
        <f t="shared" si="389"/>
        <v>0</v>
      </c>
      <c r="N262" s="124">
        <f t="shared" si="389"/>
        <v>0</v>
      </c>
      <c r="O262" s="124">
        <f t="shared" si="389"/>
        <v>0</v>
      </c>
      <c r="P262" s="124">
        <f t="shared" si="389"/>
        <v>0</v>
      </c>
      <c r="Q262" s="124">
        <f t="shared" si="389"/>
        <v>0</v>
      </c>
      <c r="R262" s="124">
        <f t="shared" si="389"/>
        <v>0</v>
      </c>
      <c r="S262" s="124">
        <f t="shared" si="389"/>
        <v>0</v>
      </c>
      <c r="T262" s="124">
        <f t="shared" si="389"/>
        <v>0</v>
      </c>
      <c r="U262" s="124">
        <f t="shared" si="389"/>
        <v>0</v>
      </c>
      <c r="V262" s="125"/>
    </row>
    <row r="263" spans="1:22" ht="15.75">
      <c r="A263" s="123">
        <f>'Vnos rezultatov'!B39</f>
        <v>0</v>
      </c>
      <c r="B263" s="123">
        <f>'Vnos rezultatov'!C39</f>
        <v>-1.3</v>
      </c>
      <c r="C263" s="123">
        <f>'Vnos rezultatov'!E39</f>
        <v>0</v>
      </c>
      <c r="D263" s="116" t="str">
        <f>'Vnos rezultatov'!H39</f>
        <v>x</v>
      </c>
      <c r="E263" s="116" t="str">
        <f>'Vnos rezultatov'!I39</f>
        <v>x</v>
      </c>
      <c r="F263" s="116" t="str">
        <f>'Vnos rezultatov'!J39</f>
        <v>x</v>
      </c>
      <c r="G263" s="116" t="str">
        <f>'Vnos rezultatov'!K39</f>
        <v>x</v>
      </c>
      <c r="H263" s="116" t="str">
        <f>'Vnos rezultatov'!L39</f>
        <v>x</v>
      </c>
      <c r="I263" s="116" t="str">
        <f>'Vnos rezultatov'!M39</f>
        <v>x</v>
      </c>
      <c r="J263" s="116" t="str">
        <f>'Vnos rezultatov'!N39</f>
        <v>x</v>
      </c>
      <c r="K263" s="116" t="str">
        <f>'Vnos rezultatov'!O39</f>
        <v>x</v>
      </c>
      <c r="L263" s="116" t="str">
        <f>'Vnos rezultatov'!P39</f>
        <v>x</v>
      </c>
      <c r="M263" s="116" t="str">
        <f>'Vnos rezultatov'!Q39</f>
        <v>x</v>
      </c>
      <c r="N263" s="116" t="str">
        <f>'Vnos rezultatov'!R39</f>
        <v>x</v>
      </c>
      <c r="O263" s="116" t="str">
        <f>'Vnos rezultatov'!S39</f>
        <v>x</v>
      </c>
      <c r="P263" s="116" t="str">
        <f>'Vnos rezultatov'!T39</f>
        <v>x</v>
      </c>
      <c r="Q263" s="116" t="str">
        <f>'Vnos rezultatov'!U39</f>
        <v>x</v>
      </c>
      <c r="R263" s="116" t="str">
        <f>'Vnos rezultatov'!V39</f>
        <v>x</v>
      </c>
      <c r="S263" s="116" t="str">
        <f>'Vnos rezultatov'!W39</f>
        <v>x</v>
      </c>
      <c r="T263" s="116" t="str">
        <f>'Vnos rezultatov'!X39</f>
        <v>x</v>
      </c>
      <c r="U263" s="116" t="str">
        <f>'Vnos rezultatov'!Y39</f>
        <v>x</v>
      </c>
      <c r="V263" s="116">
        <f>SUM(D263:U263)</f>
        <v>0</v>
      </c>
    </row>
    <row r="264" spans="1:22" ht="15.75">
      <c r="A264" s="123"/>
      <c r="B264" s="123"/>
      <c r="C264" s="123" t="s">
        <v>11</v>
      </c>
      <c r="D264" s="116">
        <f>IF(D263&gt;(D$5+2),0,(D$5-D263+2))</f>
        <v>0</v>
      </c>
      <c r="E264" s="116">
        <f t="shared" ref="E264:U264" si="390">IF(E263&gt;(E$5+2),0,(E$5-E263+2))</f>
        <v>0</v>
      </c>
      <c r="F264" s="116">
        <f t="shared" si="390"/>
        <v>0</v>
      </c>
      <c r="G264" s="116">
        <f t="shared" si="390"/>
        <v>0</v>
      </c>
      <c r="H264" s="116">
        <f t="shared" si="390"/>
        <v>0</v>
      </c>
      <c r="I264" s="116">
        <f t="shared" si="390"/>
        <v>0</v>
      </c>
      <c r="J264" s="116">
        <f t="shared" si="390"/>
        <v>0</v>
      </c>
      <c r="K264" s="116">
        <f t="shared" si="390"/>
        <v>0</v>
      </c>
      <c r="L264" s="116">
        <f t="shared" si="390"/>
        <v>0</v>
      </c>
      <c r="M264" s="116">
        <f t="shared" si="390"/>
        <v>0</v>
      </c>
      <c r="N264" s="116">
        <f t="shared" si="390"/>
        <v>0</v>
      </c>
      <c r="O264" s="116">
        <f t="shared" si="390"/>
        <v>0</v>
      </c>
      <c r="P264" s="116">
        <f t="shared" si="390"/>
        <v>0</v>
      </c>
      <c r="Q264" s="116">
        <f t="shared" si="390"/>
        <v>0</v>
      </c>
      <c r="R264" s="116">
        <f t="shared" si="390"/>
        <v>0</v>
      </c>
      <c r="S264" s="116">
        <f t="shared" si="390"/>
        <v>0</v>
      </c>
      <c r="T264" s="116">
        <f t="shared" si="390"/>
        <v>0</v>
      </c>
      <c r="U264" s="116">
        <f t="shared" si="390"/>
        <v>0</v>
      </c>
      <c r="V264" s="116">
        <f>SUM(D264:U264)</f>
        <v>0</v>
      </c>
    </row>
    <row r="265" spans="1:22" ht="15.75">
      <c r="A265" s="123"/>
      <c r="B265" s="123"/>
      <c r="C265" s="123" t="s">
        <v>12</v>
      </c>
      <c r="D265" s="116">
        <f t="shared" ref="D265:E265" si="391">IF(D263="x",0,IF($C263&gt;18,IF($C263&gt;36,D269,D267),D266))</f>
        <v>0</v>
      </c>
      <c r="E265" s="116">
        <f t="shared" si="391"/>
        <v>0</v>
      </c>
      <c r="F265" s="116">
        <f>IF(F263="x",0,IF($C263&gt;18,IF($C263&gt;36,F269,F267),F266))</f>
        <v>0</v>
      </c>
      <c r="G265" s="116">
        <f t="shared" ref="G265:J265" si="392">IF(G263="x",0,IF($C263&gt;18,IF($C263&gt;36,G269,G267),G266))</f>
        <v>0</v>
      </c>
      <c r="H265" s="116">
        <f t="shared" si="392"/>
        <v>0</v>
      </c>
      <c r="I265" s="116">
        <f t="shared" si="392"/>
        <v>0</v>
      </c>
      <c r="J265" s="116">
        <f t="shared" si="392"/>
        <v>0</v>
      </c>
      <c r="K265" s="116">
        <f>IF(K263="x",0,IF($C263&gt;18,IF($C263&gt;36,K269,K267),K266))</f>
        <v>0</v>
      </c>
      <c r="L265" s="116">
        <f t="shared" ref="L265:M265" si="393">IF(L263="x",0,IF($C263&gt;18,IF($C263&gt;36,L269,L267),L266))</f>
        <v>0</v>
      </c>
      <c r="M265" s="116">
        <f t="shared" si="393"/>
        <v>0</v>
      </c>
      <c r="N265" s="116">
        <f>IF(N263="x",0,IF($C263&gt;18,IF($C263&gt;36,N269,N267),N266))</f>
        <v>0</v>
      </c>
      <c r="O265" s="116">
        <f t="shared" ref="O265:P265" si="394">IF(O263="x",0,IF($C263&gt;18,IF($C263&gt;36,O269,O267),O266))</f>
        <v>0</v>
      </c>
      <c r="P265" s="116">
        <f t="shared" si="394"/>
        <v>0</v>
      </c>
      <c r="Q265" s="116">
        <f>IF(Q263="x",0,IF($C263&gt;18,IF($C263&gt;36,Q269,Q267),Q266))</f>
        <v>0</v>
      </c>
      <c r="R265" s="116">
        <f t="shared" ref="R265:S265" si="395">IF(R263="x",0,IF($C263&gt;18,IF($C263&gt;36,R269,R267),R266))</f>
        <v>0</v>
      </c>
      <c r="S265" s="116">
        <f t="shared" si="395"/>
        <v>0</v>
      </c>
      <c r="T265" s="116">
        <f>IF(T263="x",0,IF($C263&gt;18,IF($C263&gt;36,T269,T267),T266))</f>
        <v>0</v>
      </c>
      <c r="U265" s="116">
        <f t="shared" ref="U265" si="396">IF(U263="x",0,IF($C263&gt;18,IF($C263&gt;36,U269,U267),U266))</f>
        <v>0</v>
      </c>
      <c r="V265" s="116">
        <f>SUM(D265:U265)</f>
        <v>0</v>
      </c>
    </row>
    <row r="266" spans="1:22" ht="5.0999999999999996" customHeight="1">
      <c r="A266" s="124"/>
      <c r="B266" s="125"/>
      <c r="C266" s="126" t="s">
        <v>13</v>
      </c>
      <c r="D266" s="125">
        <f t="shared" ref="D266:U266" si="397">IF(D$6&gt;$C263,D264,IF((D263-D$5)&lt;=2,(D264+1),IF((D263-D$5+1)=3,1,0)))</f>
        <v>0</v>
      </c>
      <c r="E266" s="125">
        <f t="shared" si="397"/>
        <v>0</v>
      </c>
      <c r="F266" s="125">
        <f t="shared" si="397"/>
        <v>0</v>
      </c>
      <c r="G266" s="125">
        <f t="shared" si="397"/>
        <v>0</v>
      </c>
      <c r="H266" s="125">
        <f t="shared" si="397"/>
        <v>0</v>
      </c>
      <c r="I266" s="125">
        <f t="shared" si="397"/>
        <v>0</v>
      </c>
      <c r="J266" s="125">
        <f t="shared" si="397"/>
        <v>0</v>
      </c>
      <c r="K266" s="125">
        <f t="shared" si="397"/>
        <v>0</v>
      </c>
      <c r="L266" s="125">
        <f t="shared" si="397"/>
        <v>0</v>
      </c>
      <c r="M266" s="125">
        <f t="shared" si="397"/>
        <v>0</v>
      </c>
      <c r="N266" s="125">
        <f t="shared" si="397"/>
        <v>0</v>
      </c>
      <c r="O266" s="125">
        <f t="shared" si="397"/>
        <v>0</v>
      </c>
      <c r="P266" s="125">
        <f t="shared" si="397"/>
        <v>0</v>
      </c>
      <c r="Q266" s="125">
        <f t="shared" si="397"/>
        <v>0</v>
      </c>
      <c r="R266" s="125">
        <f t="shared" si="397"/>
        <v>0</v>
      </c>
      <c r="S266" s="125">
        <f t="shared" si="397"/>
        <v>0</v>
      </c>
      <c r="T266" s="125">
        <f t="shared" si="397"/>
        <v>0</v>
      </c>
      <c r="U266" s="125">
        <f t="shared" si="397"/>
        <v>0</v>
      </c>
      <c r="V266" s="124"/>
    </row>
    <row r="267" spans="1:22" ht="5.0999999999999996" customHeight="1">
      <c r="A267" s="124"/>
      <c r="B267" s="125"/>
      <c r="C267" s="126" t="s">
        <v>14</v>
      </c>
      <c r="D267" s="125">
        <f>IF(D$6&gt;($C263-18),D268,IF((D263-D$5+1)&lt;=3,(D268+1),IF((D263-D$5+1)=4,1,0)))</f>
        <v>0</v>
      </c>
      <c r="E267" s="125">
        <f t="shared" ref="E267:U267" si="398">IF(E$6&gt;($C263-18),E268,IF((E263-E$5+1)&lt;=3,(E268+1),IF((E263-E$5+1)=4,1,0)))</f>
        <v>0</v>
      </c>
      <c r="F267" s="125">
        <f t="shared" si="398"/>
        <v>0</v>
      </c>
      <c r="G267" s="125">
        <f t="shared" si="398"/>
        <v>0</v>
      </c>
      <c r="H267" s="125">
        <f t="shared" si="398"/>
        <v>0</v>
      </c>
      <c r="I267" s="125">
        <f t="shared" si="398"/>
        <v>0</v>
      </c>
      <c r="J267" s="125">
        <f t="shared" si="398"/>
        <v>0</v>
      </c>
      <c r="K267" s="125">
        <f t="shared" si="398"/>
        <v>0</v>
      </c>
      <c r="L267" s="125">
        <f t="shared" si="398"/>
        <v>0</v>
      </c>
      <c r="M267" s="125">
        <f t="shared" si="398"/>
        <v>0</v>
      </c>
      <c r="N267" s="125">
        <f t="shared" si="398"/>
        <v>0</v>
      </c>
      <c r="O267" s="125">
        <f t="shared" si="398"/>
        <v>0</v>
      </c>
      <c r="P267" s="125">
        <f t="shared" si="398"/>
        <v>0</v>
      </c>
      <c r="Q267" s="125">
        <f t="shared" si="398"/>
        <v>0</v>
      </c>
      <c r="R267" s="125">
        <f t="shared" si="398"/>
        <v>0</v>
      </c>
      <c r="S267" s="125">
        <f t="shared" si="398"/>
        <v>0</v>
      </c>
      <c r="T267" s="125">
        <f t="shared" si="398"/>
        <v>0</v>
      </c>
      <c r="U267" s="125">
        <f t="shared" si="398"/>
        <v>0</v>
      </c>
      <c r="V267" s="124"/>
    </row>
    <row r="268" spans="1:22" ht="5.0999999999999996" customHeight="1">
      <c r="A268" s="124"/>
      <c r="B268" s="125"/>
      <c r="C268" s="127" t="s">
        <v>17</v>
      </c>
      <c r="D268" s="124">
        <f>IF(D263&gt;(D$5+3),0,(D$5-D263+3))</f>
        <v>0</v>
      </c>
      <c r="E268" s="124">
        <f t="shared" ref="E268:U268" si="399">IF(E263&gt;(E$5+3),0,(E$5-E263+3))</f>
        <v>0</v>
      </c>
      <c r="F268" s="124">
        <f t="shared" si="399"/>
        <v>0</v>
      </c>
      <c r="G268" s="124">
        <f t="shared" si="399"/>
        <v>0</v>
      </c>
      <c r="H268" s="124">
        <f t="shared" si="399"/>
        <v>0</v>
      </c>
      <c r="I268" s="124">
        <f t="shared" si="399"/>
        <v>0</v>
      </c>
      <c r="J268" s="124">
        <f t="shared" si="399"/>
        <v>0</v>
      </c>
      <c r="K268" s="124">
        <f t="shared" si="399"/>
        <v>0</v>
      </c>
      <c r="L268" s="124">
        <f t="shared" si="399"/>
        <v>0</v>
      </c>
      <c r="M268" s="124">
        <f t="shared" si="399"/>
        <v>0</v>
      </c>
      <c r="N268" s="124">
        <f t="shared" si="399"/>
        <v>0</v>
      </c>
      <c r="O268" s="124">
        <f t="shared" si="399"/>
        <v>0</v>
      </c>
      <c r="P268" s="124">
        <f t="shared" si="399"/>
        <v>0</v>
      </c>
      <c r="Q268" s="124">
        <f t="shared" si="399"/>
        <v>0</v>
      </c>
      <c r="R268" s="124">
        <f t="shared" si="399"/>
        <v>0</v>
      </c>
      <c r="S268" s="124">
        <f t="shared" si="399"/>
        <v>0</v>
      </c>
      <c r="T268" s="124">
        <f t="shared" si="399"/>
        <v>0</v>
      </c>
      <c r="U268" s="124">
        <f t="shared" si="399"/>
        <v>0</v>
      </c>
      <c r="V268" s="124"/>
    </row>
    <row r="269" spans="1:22" ht="5.0999999999999996" customHeight="1">
      <c r="A269" s="124"/>
      <c r="B269" s="125"/>
      <c r="C269" s="126" t="s">
        <v>15</v>
      </c>
      <c r="D269" s="125">
        <f>IF(D$6&gt;($C263-36),D270,IF((D263-D$5+1)&lt;=4,(D270+1),IF((D263-D$5+1)=5,1,0)))</f>
        <v>0</v>
      </c>
      <c r="E269" s="125">
        <f t="shared" ref="E269:U269" si="400">IF(E$6&gt;($C263-36),E270,IF((E263-E$5+1)&lt;=4,(E270+1),IF((E263-E$5+1)=5,1,0)))</f>
        <v>0</v>
      </c>
      <c r="F269" s="125">
        <f t="shared" si="400"/>
        <v>0</v>
      </c>
      <c r="G269" s="125">
        <f t="shared" si="400"/>
        <v>0</v>
      </c>
      <c r="H269" s="125">
        <f t="shared" si="400"/>
        <v>0</v>
      </c>
      <c r="I269" s="125">
        <f t="shared" si="400"/>
        <v>0</v>
      </c>
      <c r="J269" s="125">
        <f t="shared" si="400"/>
        <v>0</v>
      </c>
      <c r="K269" s="125">
        <f t="shared" si="400"/>
        <v>0</v>
      </c>
      <c r="L269" s="125">
        <f t="shared" si="400"/>
        <v>0</v>
      </c>
      <c r="M269" s="125">
        <f t="shared" si="400"/>
        <v>0</v>
      </c>
      <c r="N269" s="125">
        <f t="shared" si="400"/>
        <v>0</v>
      </c>
      <c r="O269" s="125">
        <f t="shared" si="400"/>
        <v>0</v>
      </c>
      <c r="P269" s="125">
        <f t="shared" si="400"/>
        <v>0</v>
      </c>
      <c r="Q269" s="125">
        <f t="shared" si="400"/>
        <v>0</v>
      </c>
      <c r="R269" s="125">
        <f t="shared" si="400"/>
        <v>0</v>
      </c>
      <c r="S269" s="125">
        <f t="shared" si="400"/>
        <v>0</v>
      </c>
      <c r="T269" s="125">
        <f t="shared" si="400"/>
        <v>0</v>
      </c>
      <c r="U269" s="125">
        <f t="shared" si="400"/>
        <v>0</v>
      </c>
      <c r="V269" s="124"/>
    </row>
    <row r="270" spans="1:22" ht="5.0999999999999996" customHeight="1">
      <c r="A270" s="124"/>
      <c r="B270" s="125"/>
      <c r="C270" s="127" t="s">
        <v>16</v>
      </c>
      <c r="D270" s="124">
        <f>IF(D263&gt;(D$5+4),0,(D$5-D263+4))</f>
        <v>0</v>
      </c>
      <c r="E270" s="124">
        <f t="shared" ref="E270:U270" si="401">IF(E263&gt;(E$5+4),0,(E$5-E263+4))</f>
        <v>0</v>
      </c>
      <c r="F270" s="124">
        <f t="shared" si="401"/>
        <v>0</v>
      </c>
      <c r="G270" s="124">
        <f t="shared" si="401"/>
        <v>0</v>
      </c>
      <c r="H270" s="124">
        <f t="shared" si="401"/>
        <v>0</v>
      </c>
      <c r="I270" s="124">
        <f t="shared" si="401"/>
        <v>0</v>
      </c>
      <c r="J270" s="124">
        <f t="shared" si="401"/>
        <v>0</v>
      </c>
      <c r="K270" s="124">
        <f t="shared" si="401"/>
        <v>0</v>
      </c>
      <c r="L270" s="124">
        <f t="shared" si="401"/>
        <v>0</v>
      </c>
      <c r="M270" s="124">
        <f t="shared" si="401"/>
        <v>0</v>
      </c>
      <c r="N270" s="124">
        <f t="shared" si="401"/>
        <v>0</v>
      </c>
      <c r="O270" s="124">
        <f t="shared" si="401"/>
        <v>0</v>
      </c>
      <c r="P270" s="124">
        <f t="shared" si="401"/>
        <v>0</v>
      </c>
      <c r="Q270" s="124">
        <f t="shared" si="401"/>
        <v>0</v>
      </c>
      <c r="R270" s="124">
        <f t="shared" si="401"/>
        <v>0</v>
      </c>
      <c r="S270" s="124">
        <f t="shared" si="401"/>
        <v>0</v>
      </c>
      <c r="T270" s="124">
        <f t="shared" si="401"/>
        <v>0</v>
      </c>
      <c r="U270" s="124">
        <f t="shared" si="401"/>
        <v>0</v>
      </c>
    </row>
    <row r="271" spans="1:22" ht="15.75">
      <c r="A271" s="123">
        <f>'Vnos rezultatov'!B40</f>
        <v>0</v>
      </c>
      <c r="B271" s="123">
        <f>'Vnos rezultatov'!C40</f>
        <v>-1.3</v>
      </c>
      <c r="C271" s="123">
        <f>'Vnos rezultatov'!E40</f>
        <v>0</v>
      </c>
      <c r="D271" s="116" t="str">
        <f>'Vnos rezultatov'!H40</f>
        <v>x</v>
      </c>
      <c r="E271" s="116" t="str">
        <f>'Vnos rezultatov'!I40</f>
        <v>x</v>
      </c>
      <c r="F271" s="116" t="str">
        <f>'Vnos rezultatov'!J40</f>
        <v>x</v>
      </c>
      <c r="G271" s="116" t="str">
        <f>'Vnos rezultatov'!K40</f>
        <v>x</v>
      </c>
      <c r="H271" s="116" t="str">
        <f>'Vnos rezultatov'!L40</f>
        <v>x</v>
      </c>
      <c r="I271" s="116" t="str">
        <f>'Vnos rezultatov'!M40</f>
        <v>x</v>
      </c>
      <c r="J271" s="116" t="str">
        <f>'Vnos rezultatov'!N40</f>
        <v>x</v>
      </c>
      <c r="K271" s="116" t="str">
        <f>'Vnos rezultatov'!O40</f>
        <v>x</v>
      </c>
      <c r="L271" s="116" t="str">
        <f>'Vnos rezultatov'!P40</f>
        <v>x</v>
      </c>
      <c r="M271" s="116" t="str">
        <f>'Vnos rezultatov'!Q40</f>
        <v>x</v>
      </c>
      <c r="N271" s="116" t="str">
        <f>'Vnos rezultatov'!R40</f>
        <v>x</v>
      </c>
      <c r="O271" s="116" t="str">
        <f>'Vnos rezultatov'!S40</f>
        <v>x</v>
      </c>
      <c r="P271" s="116" t="str">
        <f>'Vnos rezultatov'!T40</f>
        <v>x</v>
      </c>
      <c r="Q271" s="116" t="str">
        <f>'Vnos rezultatov'!U40</f>
        <v>x</v>
      </c>
      <c r="R271" s="116" t="str">
        <f>'Vnos rezultatov'!V40</f>
        <v>x</v>
      </c>
      <c r="S271" s="116" t="str">
        <f>'Vnos rezultatov'!W40</f>
        <v>x</v>
      </c>
      <c r="T271" s="116" t="str">
        <f>'Vnos rezultatov'!X40</f>
        <v>x</v>
      </c>
      <c r="U271" s="116" t="str">
        <f>'Vnos rezultatov'!Y40</f>
        <v>x</v>
      </c>
      <c r="V271" s="116">
        <f>SUM(D271:U271)</f>
        <v>0</v>
      </c>
    </row>
    <row r="272" spans="1:22" ht="15.75">
      <c r="A272" s="123"/>
      <c r="B272" s="123"/>
      <c r="C272" s="123" t="s">
        <v>11</v>
      </c>
      <c r="D272" s="116">
        <f>IF(D271&gt;(D$5+2),0,(D$5-D271+2))</f>
        <v>0</v>
      </c>
      <c r="E272" s="116">
        <f t="shared" ref="E272:U272" si="402">IF(E271&gt;(E$5+2),0,(E$5-E271+2))</f>
        <v>0</v>
      </c>
      <c r="F272" s="116">
        <f t="shared" si="402"/>
        <v>0</v>
      </c>
      <c r="G272" s="116">
        <f t="shared" si="402"/>
        <v>0</v>
      </c>
      <c r="H272" s="116">
        <f t="shared" si="402"/>
        <v>0</v>
      </c>
      <c r="I272" s="116">
        <f t="shared" si="402"/>
        <v>0</v>
      </c>
      <c r="J272" s="116">
        <f t="shared" si="402"/>
        <v>0</v>
      </c>
      <c r="K272" s="116">
        <f t="shared" si="402"/>
        <v>0</v>
      </c>
      <c r="L272" s="116">
        <f t="shared" si="402"/>
        <v>0</v>
      </c>
      <c r="M272" s="116">
        <f t="shared" si="402"/>
        <v>0</v>
      </c>
      <c r="N272" s="116">
        <f t="shared" si="402"/>
        <v>0</v>
      </c>
      <c r="O272" s="116">
        <f t="shared" si="402"/>
        <v>0</v>
      </c>
      <c r="P272" s="116">
        <f t="shared" si="402"/>
        <v>0</v>
      </c>
      <c r="Q272" s="116">
        <f t="shared" si="402"/>
        <v>0</v>
      </c>
      <c r="R272" s="116">
        <f t="shared" si="402"/>
        <v>0</v>
      </c>
      <c r="S272" s="116">
        <f t="shared" si="402"/>
        <v>0</v>
      </c>
      <c r="T272" s="116">
        <f t="shared" si="402"/>
        <v>0</v>
      </c>
      <c r="U272" s="116">
        <f t="shared" si="402"/>
        <v>0</v>
      </c>
      <c r="V272" s="116">
        <f>SUM(D272:U272)</f>
        <v>0</v>
      </c>
    </row>
    <row r="273" spans="1:22" ht="15.75">
      <c r="A273" s="123"/>
      <c r="B273" s="123"/>
      <c r="C273" s="123" t="s">
        <v>12</v>
      </c>
      <c r="D273" s="116">
        <f t="shared" ref="D273:E273" si="403">IF(D271="x",0,IF($C271&gt;18,IF($C271&gt;36,D277,D275),D274))</f>
        <v>0</v>
      </c>
      <c r="E273" s="116">
        <f t="shared" si="403"/>
        <v>0</v>
      </c>
      <c r="F273" s="116">
        <f>IF(F271="x",0,IF($C271&gt;18,IF($C271&gt;36,F277,F275),F274))</f>
        <v>0</v>
      </c>
      <c r="G273" s="116">
        <f t="shared" ref="G273:J273" si="404">IF(G271="x",0,IF($C271&gt;18,IF($C271&gt;36,G277,G275),G274))</f>
        <v>0</v>
      </c>
      <c r="H273" s="116">
        <f t="shared" si="404"/>
        <v>0</v>
      </c>
      <c r="I273" s="116">
        <f t="shared" si="404"/>
        <v>0</v>
      </c>
      <c r="J273" s="116">
        <f t="shared" si="404"/>
        <v>0</v>
      </c>
      <c r="K273" s="116">
        <f>IF(K271="x",0,IF($C271&gt;18,IF($C271&gt;36,K277,K275),K274))</f>
        <v>0</v>
      </c>
      <c r="L273" s="116">
        <f t="shared" ref="L273:M273" si="405">IF(L271="x",0,IF($C271&gt;18,IF($C271&gt;36,L277,L275),L274))</f>
        <v>0</v>
      </c>
      <c r="M273" s="116">
        <f t="shared" si="405"/>
        <v>0</v>
      </c>
      <c r="N273" s="116">
        <f>IF(N271="x",0,IF($C271&gt;18,IF($C271&gt;36,N277,N275),N274))</f>
        <v>0</v>
      </c>
      <c r="O273" s="116">
        <f t="shared" ref="O273:P273" si="406">IF(O271="x",0,IF($C271&gt;18,IF($C271&gt;36,O277,O275),O274))</f>
        <v>0</v>
      </c>
      <c r="P273" s="116">
        <f t="shared" si="406"/>
        <v>0</v>
      </c>
      <c r="Q273" s="116">
        <f>IF(Q271="x",0,IF($C271&gt;18,IF($C271&gt;36,Q277,Q275),Q274))</f>
        <v>0</v>
      </c>
      <c r="R273" s="116">
        <f t="shared" ref="R273:S273" si="407">IF(R271="x",0,IF($C271&gt;18,IF($C271&gt;36,R277,R275),R274))</f>
        <v>0</v>
      </c>
      <c r="S273" s="116">
        <f t="shared" si="407"/>
        <v>0</v>
      </c>
      <c r="T273" s="116">
        <f>IF(T271="x",0,IF($C271&gt;18,IF($C271&gt;36,T277,T275),T274))</f>
        <v>0</v>
      </c>
      <c r="U273" s="116">
        <f t="shared" ref="U273" si="408">IF(U271="x",0,IF($C271&gt;18,IF($C271&gt;36,U277,U275),U274))</f>
        <v>0</v>
      </c>
      <c r="V273" s="116">
        <f>SUM(D273:U273)</f>
        <v>0</v>
      </c>
    </row>
    <row r="274" spans="1:22" ht="5.0999999999999996" customHeight="1">
      <c r="A274" s="124"/>
      <c r="B274" s="125"/>
      <c r="C274" s="126" t="s">
        <v>13</v>
      </c>
      <c r="D274" s="125">
        <f t="shared" ref="D274:U274" si="409">IF(D$6&gt;$C271,D272,IF((D271-D$5)&lt;=2,(D272+1),IF((D271-D$5+1)=3,1,0)))</f>
        <v>0</v>
      </c>
      <c r="E274" s="125">
        <f t="shared" si="409"/>
        <v>0</v>
      </c>
      <c r="F274" s="125">
        <f t="shared" si="409"/>
        <v>0</v>
      </c>
      <c r="G274" s="125">
        <f t="shared" si="409"/>
        <v>0</v>
      </c>
      <c r="H274" s="125">
        <f t="shared" si="409"/>
        <v>0</v>
      </c>
      <c r="I274" s="125">
        <f t="shared" si="409"/>
        <v>0</v>
      </c>
      <c r="J274" s="125">
        <f t="shared" si="409"/>
        <v>0</v>
      </c>
      <c r="K274" s="125">
        <f t="shared" si="409"/>
        <v>0</v>
      </c>
      <c r="L274" s="125">
        <f t="shared" si="409"/>
        <v>0</v>
      </c>
      <c r="M274" s="125">
        <f t="shared" si="409"/>
        <v>0</v>
      </c>
      <c r="N274" s="125">
        <f t="shared" si="409"/>
        <v>0</v>
      </c>
      <c r="O274" s="125">
        <f t="shared" si="409"/>
        <v>0</v>
      </c>
      <c r="P274" s="125">
        <f t="shared" si="409"/>
        <v>0</v>
      </c>
      <c r="Q274" s="125">
        <f t="shared" si="409"/>
        <v>0</v>
      </c>
      <c r="R274" s="125">
        <f t="shared" si="409"/>
        <v>0</v>
      </c>
      <c r="S274" s="125">
        <f t="shared" si="409"/>
        <v>0</v>
      </c>
      <c r="T274" s="125">
        <f t="shared" si="409"/>
        <v>0</v>
      </c>
      <c r="U274" s="125">
        <f t="shared" si="409"/>
        <v>0</v>
      </c>
      <c r="V274" s="124"/>
    </row>
    <row r="275" spans="1:22" ht="5.0999999999999996" customHeight="1">
      <c r="A275" s="124"/>
      <c r="B275" s="125"/>
      <c r="C275" s="126" t="s">
        <v>14</v>
      </c>
      <c r="D275" s="125">
        <f>IF(D$6&gt;($C271-18),D276,IF((D271-D$5+1)&lt;=3,(D276+1),IF((D271-D$5+1)=4,1,0)))</f>
        <v>0</v>
      </c>
      <c r="E275" s="125">
        <f t="shared" ref="E275:U275" si="410">IF(E$6&gt;($C271-18),E276,IF((E271-E$5+1)&lt;=3,(E276+1),IF((E271-E$5+1)=4,1,0)))</f>
        <v>0</v>
      </c>
      <c r="F275" s="125">
        <f t="shared" si="410"/>
        <v>0</v>
      </c>
      <c r="G275" s="125">
        <f t="shared" si="410"/>
        <v>0</v>
      </c>
      <c r="H275" s="125">
        <f t="shared" si="410"/>
        <v>0</v>
      </c>
      <c r="I275" s="125">
        <f t="shared" si="410"/>
        <v>0</v>
      </c>
      <c r="J275" s="125">
        <f t="shared" si="410"/>
        <v>0</v>
      </c>
      <c r="K275" s="125">
        <f t="shared" si="410"/>
        <v>0</v>
      </c>
      <c r="L275" s="125">
        <f t="shared" si="410"/>
        <v>0</v>
      </c>
      <c r="M275" s="125">
        <f t="shared" si="410"/>
        <v>0</v>
      </c>
      <c r="N275" s="125">
        <f t="shared" si="410"/>
        <v>0</v>
      </c>
      <c r="O275" s="125">
        <f t="shared" si="410"/>
        <v>0</v>
      </c>
      <c r="P275" s="125">
        <f t="shared" si="410"/>
        <v>0</v>
      </c>
      <c r="Q275" s="125">
        <f t="shared" si="410"/>
        <v>0</v>
      </c>
      <c r="R275" s="125">
        <f t="shared" si="410"/>
        <v>0</v>
      </c>
      <c r="S275" s="125">
        <f t="shared" si="410"/>
        <v>0</v>
      </c>
      <c r="T275" s="125">
        <f t="shared" si="410"/>
        <v>0</v>
      </c>
      <c r="U275" s="125">
        <f t="shared" si="410"/>
        <v>0</v>
      </c>
      <c r="V275" s="124"/>
    </row>
    <row r="276" spans="1:22" ht="5.0999999999999996" customHeight="1">
      <c r="A276" s="124"/>
      <c r="B276" s="125"/>
      <c r="C276" s="127" t="s">
        <v>17</v>
      </c>
      <c r="D276" s="124">
        <f>IF(D271&gt;(D$5+3),0,(D$5-D271+3))</f>
        <v>0</v>
      </c>
      <c r="E276" s="124">
        <f t="shared" ref="E276:U276" si="411">IF(E271&gt;(E$5+3),0,(E$5-E271+3))</f>
        <v>0</v>
      </c>
      <c r="F276" s="124">
        <f t="shared" si="411"/>
        <v>0</v>
      </c>
      <c r="G276" s="124">
        <f t="shared" si="411"/>
        <v>0</v>
      </c>
      <c r="H276" s="124">
        <f t="shared" si="411"/>
        <v>0</v>
      </c>
      <c r="I276" s="124">
        <f t="shared" si="411"/>
        <v>0</v>
      </c>
      <c r="J276" s="124">
        <f t="shared" si="411"/>
        <v>0</v>
      </c>
      <c r="K276" s="124">
        <f t="shared" si="411"/>
        <v>0</v>
      </c>
      <c r="L276" s="124">
        <f t="shared" si="411"/>
        <v>0</v>
      </c>
      <c r="M276" s="124">
        <f t="shared" si="411"/>
        <v>0</v>
      </c>
      <c r="N276" s="124">
        <f t="shared" si="411"/>
        <v>0</v>
      </c>
      <c r="O276" s="124">
        <f t="shared" si="411"/>
        <v>0</v>
      </c>
      <c r="P276" s="124">
        <f t="shared" si="411"/>
        <v>0</v>
      </c>
      <c r="Q276" s="124">
        <f t="shared" si="411"/>
        <v>0</v>
      </c>
      <c r="R276" s="124">
        <f t="shared" si="411"/>
        <v>0</v>
      </c>
      <c r="S276" s="124">
        <f t="shared" si="411"/>
        <v>0</v>
      </c>
      <c r="T276" s="124">
        <f t="shared" si="411"/>
        <v>0</v>
      </c>
      <c r="U276" s="124">
        <f t="shared" si="411"/>
        <v>0</v>
      </c>
      <c r="V276" s="124"/>
    </row>
    <row r="277" spans="1:22" ht="5.0999999999999996" customHeight="1">
      <c r="A277" s="124"/>
      <c r="B277" s="125"/>
      <c r="C277" s="126" t="s">
        <v>15</v>
      </c>
      <c r="D277" s="125">
        <f>IF(D$6&gt;($C271-36),D278,IF((D271-D$5+1)&lt;=4,(D278+1),IF((D271-D$5+1)=5,1,0)))</f>
        <v>0</v>
      </c>
      <c r="E277" s="125">
        <f t="shared" ref="E277:U277" si="412">IF(E$6&gt;($C271-36),E278,IF((E271-E$5+1)&lt;=4,(E278+1),IF((E271-E$5+1)=5,1,0)))</f>
        <v>0</v>
      </c>
      <c r="F277" s="125">
        <f t="shared" si="412"/>
        <v>0</v>
      </c>
      <c r="G277" s="125">
        <f t="shared" si="412"/>
        <v>0</v>
      </c>
      <c r="H277" s="125">
        <f t="shared" si="412"/>
        <v>0</v>
      </c>
      <c r="I277" s="125">
        <f t="shared" si="412"/>
        <v>0</v>
      </c>
      <c r="J277" s="125">
        <f t="shared" si="412"/>
        <v>0</v>
      </c>
      <c r="K277" s="125">
        <f t="shared" si="412"/>
        <v>0</v>
      </c>
      <c r="L277" s="125">
        <f t="shared" si="412"/>
        <v>0</v>
      </c>
      <c r="M277" s="125">
        <f t="shared" si="412"/>
        <v>0</v>
      </c>
      <c r="N277" s="125">
        <f t="shared" si="412"/>
        <v>0</v>
      </c>
      <c r="O277" s="125">
        <f t="shared" si="412"/>
        <v>0</v>
      </c>
      <c r="P277" s="125">
        <f t="shared" si="412"/>
        <v>0</v>
      </c>
      <c r="Q277" s="125">
        <f t="shared" si="412"/>
        <v>0</v>
      </c>
      <c r="R277" s="125">
        <f t="shared" si="412"/>
        <v>0</v>
      </c>
      <c r="S277" s="125">
        <f t="shared" si="412"/>
        <v>0</v>
      </c>
      <c r="T277" s="125">
        <f t="shared" si="412"/>
        <v>0</v>
      </c>
      <c r="U277" s="125">
        <f t="shared" si="412"/>
        <v>0</v>
      </c>
      <c r="V277" s="124"/>
    </row>
    <row r="278" spans="1:22" ht="5.0999999999999996" customHeight="1">
      <c r="A278" s="124"/>
      <c r="B278" s="125"/>
      <c r="C278" s="127" t="s">
        <v>16</v>
      </c>
      <c r="D278" s="124">
        <f>IF(D271&gt;(D$5+4),0,(D$5-D271+4))</f>
        <v>0</v>
      </c>
      <c r="E278" s="124">
        <f t="shared" ref="E278:U278" si="413">IF(E271&gt;(E$5+4),0,(E$5-E271+4))</f>
        <v>0</v>
      </c>
      <c r="F278" s="124">
        <f t="shared" si="413"/>
        <v>0</v>
      </c>
      <c r="G278" s="124">
        <f t="shared" si="413"/>
        <v>0</v>
      </c>
      <c r="H278" s="124">
        <f t="shared" si="413"/>
        <v>0</v>
      </c>
      <c r="I278" s="124">
        <f t="shared" si="413"/>
        <v>0</v>
      </c>
      <c r="J278" s="124">
        <f t="shared" si="413"/>
        <v>0</v>
      </c>
      <c r="K278" s="124">
        <f t="shared" si="413"/>
        <v>0</v>
      </c>
      <c r="L278" s="124">
        <f t="shared" si="413"/>
        <v>0</v>
      </c>
      <c r="M278" s="124">
        <f t="shared" si="413"/>
        <v>0</v>
      </c>
      <c r="N278" s="124">
        <f t="shared" si="413"/>
        <v>0</v>
      </c>
      <c r="O278" s="124">
        <f t="shared" si="413"/>
        <v>0</v>
      </c>
      <c r="P278" s="124">
        <f t="shared" si="413"/>
        <v>0</v>
      </c>
      <c r="Q278" s="124">
        <f t="shared" si="413"/>
        <v>0</v>
      </c>
      <c r="R278" s="124">
        <f t="shared" si="413"/>
        <v>0</v>
      </c>
      <c r="S278" s="124">
        <f t="shared" si="413"/>
        <v>0</v>
      </c>
      <c r="T278" s="124">
        <f t="shared" si="413"/>
        <v>0</v>
      </c>
      <c r="U278" s="124">
        <f t="shared" si="413"/>
        <v>0</v>
      </c>
      <c r="V278" s="125"/>
    </row>
    <row r="279" spans="1:22" ht="15.75">
      <c r="A279" s="123">
        <f>'Vnos rezultatov'!B41</f>
        <v>0</v>
      </c>
      <c r="B279" s="123">
        <f>'Vnos rezultatov'!C41</f>
        <v>-1.3</v>
      </c>
      <c r="C279" s="123">
        <f>'Vnos rezultatov'!E41</f>
        <v>0</v>
      </c>
      <c r="D279" s="116" t="str">
        <f>'Vnos rezultatov'!H41</f>
        <v>x</v>
      </c>
      <c r="E279" s="116" t="str">
        <f>'Vnos rezultatov'!I41</f>
        <v>x</v>
      </c>
      <c r="F279" s="116" t="str">
        <f>'Vnos rezultatov'!J41</f>
        <v>x</v>
      </c>
      <c r="G279" s="116" t="str">
        <f>'Vnos rezultatov'!K41</f>
        <v>x</v>
      </c>
      <c r="H279" s="116" t="str">
        <f>'Vnos rezultatov'!L41</f>
        <v>x</v>
      </c>
      <c r="I279" s="116" t="str">
        <f>'Vnos rezultatov'!M41</f>
        <v>x</v>
      </c>
      <c r="J279" s="116" t="str">
        <f>'Vnos rezultatov'!N41</f>
        <v>x</v>
      </c>
      <c r="K279" s="116" t="str">
        <f>'Vnos rezultatov'!O41</f>
        <v>x</v>
      </c>
      <c r="L279" s="116" t="str">
        <f>'Vnos rezultatov'!P41</f>
        <v>x</v>
      </c>
      <c r="M279" s="116" t="str">
        <f>'Vnos rezultatov'!Q41</f>
        <v>x</v>
      </c>
      <c r="N279" s="116" t="str">
        <f>'Vnos rezultatov'!R41</f>
        <v>x</v>
      </c>
      <c r="O279" s="116" t="str">
        <f>'Vnos rezultatov'!S41</f>
        <v>x</v>
      </c>
      <c r="P279" s="116" t="str">
        <f>'Vnos rezultatov'!T41</f>
        <v>x</v>
      </c>
      <c r="Q279" s="116" t="str">
        <f>'Vnos rezultatov'!U41</f>
        <v>x</v>
      </c>
      <c r="R279" s="116" t="str">
        <f>'Vnos rezultatov'!V41</f>
        <v>x</v>
      </c>
      <c r="S279" s="116" t="str">
        <f>'Vnos rezultatov'!W41</f>
        <v>x</v>
      </c>
      <c r="T279" s="116" t="str">
        <f>'Vnos rezultatov'!X41</f>
        <v>x</v>
      </c>
      <c r="U279" s="116" t="str">
        <f>'Vnos rezultatov'!Y41</f>
        <v>x</v>
      </c>
      <c r="V279" s="116">
        <f>SUM(D279:U279)</f>
        <v>0</v>
      </c>
    </row>
    <row r="280" spans="1:22" ht="15.75">
      <c r="A280" s="123"/>
      <c r="B280" s="123"/>
      <c r="C280" s="123" t="s">
        <v>11</v>
      </c>
      <c r="D280" s="116">
        <f>IF(D279&gt;(D$5+2),0,(D$5-D279+2))</f>
        <v>0</v>
      </c>
      <c r="E280" s="116">
        <f t="shared" ref="E280:U280" si="414">IF(E279&gt;(E$5+2),0,(E$5-E279+2))</f>
        <v>0</v>
      </c>
      <c r="F280" s="116">
        <f t="shared" si="414"/>
        <v>0</v>
      </c>
      <c r="G280" s="116">
        <f t="shared" si="414"/>
        <v>0</v>
      </c>
      <c r="H280" s="116">
        <f t="shared" si="414"/>
        <v>0</v>
      </c>
      <c r="I280" s="116">
        <f t="shared" si="414"/>
        <v>0</v>
      </c>
      <c r="J280" s="116">
        <f t="shared" si="414"/>
        <v>0</v>
      </c>
      <c r="K280" s="116">
        <f t="shared" si="414"/>
        <v>0</v>
      </c>
      <c r="L280" s="116">
        <f t="shared" si="414"/>
        <v>0</v>
      </c>
      <c r="M280" s="116">
        <f t="shared" si="414"/>
        <v>0</v>
      </c>
      <c r="N280" s="116">
        <f t="shared" si="414"/>
        <v>0</v>
      </c>
      <c r="O280" s="116">
        <f t="shared" si="414"/>
        <v>0</v>
      </c>
      <c r="P280" s="116">
        <f t="shared" si="414"/>
        <v>0</v>
      </c>
      <c r="Q280" s="116">
        <f t="shared" si="414"/>
        <v>0</v>
      </c>
      <c r="R280" s="116">
        <f t="shared" si="414"/>
        <v>0</v>
      </c>
      <c r="S280" s="116">
        <f t="shared" si="414"/>
        <v>0</v>
      </c>
      <c r="T280" s="116">
        <f t="shared" si="414"/>
        <v>0</v>
      </c>
      <c r="U280" s="116">
        <f t="shared" si="414"/>
        <v>0</v>
      </c>
      <c r="V280" s="116">
        <f>SUM(D280:U280)</f>
        <v>0</v>
      </c>
    </row>
    <row r="281" spans="1:22" ht="15.75">
      <c r="A281" s="123"/>
      <c r="B281" s="123"/>
      <c r="C281" s="123" t="s">
        <v>12</v>
      </c>
      <c r="D281" s="116">
        <f t="shared" ref="D281:E281" si="415">IF(D279="x",0,IF($C279&gt;18,IF($C279&gt;36,D285,D283),D282))</f>
        <v>0</v>
      </c>
      <c r="E281" s="116">
        <f t="shared" si="415"/>
        <v>0</v>
      </c>
      <c r="F281" s="116">
        <f>IF(F279="x",0,IF($C279&gt;18,IF($C279&gt;36,F285,F283),F282))</f>
        <v>0</v>
      </c>
      <c r="G281" s="116">
        <f t="shared" ref="G281:J281" si="416">IF(G279="x",0,IF($C279&gt;18,IF($C279&gt;36,G285,G283),G282))</f>
        <v>0</v>
      </c>
      <c r="H281" s="116">
        <f t="shared" si="416"/>
        <v>0</v>
      </c>
      <c r="I281" s="116">
        <f t="shared" si="416"/>
        <v>0</v>
      </c>
      <c r="J281" s="116">
        <f t="shared" si="416"/>
        <v>0</v>
      </c>
      <c r="K281" s="116">
        <f>IF(K279="x",0,IF($C279&gt;18,IF($C279&gt;36,K285,K283),K282))</f>
        <v>0</v>
      </c>
      <c r="L281" s="116">
        <f t="shared" ref="L281:M281" si="417">IF(L279="x",0,IF($C279&gt;18,IF($C279&gt;36,L285,L283),L282))</f>
        <v>0</v>
      </c>
      <c r="M281" s="116">
        <f t="shared" si="417"/>
        <v>0</v>
      </c>
      <c r="N281" s="116">
        <f>IF(N279="x",0,IF($C279&gt;18,IF($C279&gt;36,N285,N283),N282))</f>
        <v>0</v>
      </c>
      <c r="O281" s="116">
        <f t="shared" ref="O281:P281" si="418">IF(O279="x",0,IF($C279&gt;18,IF($C279&gt;36,O285,O283),O282))</f>
        <v>0</v>
      </c>
      <c r="P281" s="116">
        <f t="shared" si="418"/>
        <v>0</v>
      </c>
      <c r="Q281" s="116">
        <f>IF(Q279="x",0,IF($C279&gt;18,IF($C279&gt;36,Q285,Q283),Q282))</f>
        <v>0</v>
      </c>
      <c r="R281" s="116">
        <f t="shared" ref="R281:S281" si="419">IF(R279="x",0,IF($C279&gt;18,IF($C279&gt;36,R285,R283),R282))</f>
        <v>0</v>
      </c>
      <c r="S281" s="116">
        <f t="shared" si="419"/>
        <v>0</v>
      </c>
      <c r="T281" s="116">
        <f>IF(T279="x",0,IF($C279&gt;18,IF($C279&gt;36,T285,T283),T282))</f>
        <v>0</v>
      </c>
      <c r="U281" s="116">
        <f t="shared" ref="U281" si="420">IF(U279="x",0,IF($C279&gt;18,IF($C279&gt;36,U285,U283),U282))</f>
        <v>0</v>
      </c>
      <c r="V281" s="116">
        <f>SUM(D281:U281)</f>
        <v>0</v>
      </c>
    </row>
    <row r="282" spans="1:22" ht="5.0999999999999996" customHeight="1">
      <c r="A282" s="124"/>
      <c r="B282" s="125"/>
      <c r="C282" s="126" t="s">
        <v>13</v>
      </c>
      <c r="D282" s="125">
        <f t="shared" ref="D282:U282" si="421">IF(D$6&gt;$C279,D280,IF((D279-D$5)&lt;=2,(D280+1),IF((D279-D$5+1)=3,1,0)))</f>
        <v>0</v>
      </c>
      <c r="E282" s="125">
        <f t="shared" si="421"/>
        <v>0</v>
      </c>
      <c r="F282" s="125">
        <f t="shared" si="421"/>
        <v>0</v>
      </c>
      <c r="G282" s="125">
        <f t="shared" si="421"/>
        <v>0</v>
      </c>
      <c r="H282" s="125">
        <f t="shared" si="421"/>
        <v>0</v>
      </c>
      <c r="I282" s="125">
        <f t="shared" si="421"/>
        <v>0</v>
      </c>
      <c r="J282" s="125">
        <f t="shared" si="421"/>
        <v>0</v>
      </c>
      <c r="K282" s="125">
        <f t="shared" si="421"/>
        <v>0</v>
      </c>
      <c r="L282" s="125">
        <f t="shared" si="421"/>
        <v>0</v>
      </c>
      <c r="M282" s="125">
        <f t="shared" si="421"/>
        <v>0</v>
      </c>
      <c r="N282" s="125">
        <f t="shared" si="421"/>
        <v>0</v>
      </c>
      <c r="O282" s="125">
        <f t="shared" si="421"/>
        <v>0</v>
      </c>
      <c r="P282" s="125">
        <f t="shared" si="421"/>
        <v>0</v>
      </c>
      <c r="Q282" s="125">
        <f t="shared" si="421"/>
        <v>0</v>
      </c>
      <c r="R282" s="125">
        <f t="shared" si="421"/>
        <v>0</v>
      </c>
      <c r="S282" s="125">
        <f t="shared" si="421"/>
        <v>0</v>
      </c>
      <c r="T282" s="125">
        <f t="shared" si="421"/>
        <v>0</v>
      </c>
      <c r="U282" s="125">
        <f t="shared" si="421"/>
        <v>0</v>
      </c>
      <c r="V282" s="124"/>
    </row>
    <row r="283" spans="1:22" ht="5.0999999999999996" customHeight="1">
      <c r="A283" s="124"/>
      <c r="B283" s="125"/>
      <c r="C283" s="126" t="s">
        <v>14</v>
      </c>
      <c r="D283" s="125">
        <f>IF(D$6&gt;($C279-18),D284,IF((D279-D$5+1)&lt;=3,(D284+1),IF((D279-D$5+1)=4,1,0)))</f>
        <v>0</v>
      </c>
      <c r="E283" s="125">
        <f t="shared" ref="E283:U283" si="422">IF(E$6&gt;($C279-18),E284,IF((E279-E$5+1)&lt;=3,(E284+1),IF((E279-E$5+1)=4,1,0)))</f>
        <v>0</v>
      </c>
      <c r="F283" s="125">
        <f t="shared" si="422"/>
        <v>0</v>
      </c>
      <c r="G283" s="125">
        <f t="shared" si="422"/>
        <v>0</v>
      </c>
      <c r="H283" s="125">
        <f t="shared" si="422"/>
        <v>0</v>
      </c>
      <c r="I283" s="125">
        <f t="shared" si="422"/>
        <v>0</v>
      </c>
      <c r="J283" s="125">
        <f t="shared" si="422"/>
        <v>0</v>
      </c>
      <c r="K283" s="125">
        <f t="shared" si="422"/>
        <v>0</v>
      </c>
      <c r="L283" s="125">
        <f t="shared" si="422"/>
        <v>0</v>
      </c>
      <c r="M283" s="125">
        <f t="shared" si="422"/>
        <v>0</v>
      </c>
      <c r="N283" s="125">
        <f t="shared" si="422"/>
        <v>0</v>
      </c>
      <c r="O283" s="125">
        <f t="shared" si="422"/>
        <v>0</v>
      </c>
      <c r="P283" s="125">
        <f t="shared" si="422"/>
        <v>0</v>
      </c>
      <c r="Q283" s="125">
        <f t="shared" si="422"/>
        <v>0</v>
      </c>
      <c r="R283" s="125">
        <f t="shared" si="422"/>
        <v>0</v>
      </c>
      <c r="S283" s="125">
        <f t="shared" si="422"/>
        <v>0</v>
      </c>
      <c r="T283" s="125">
        <f t="shared" si="422"/>
        <v>0</v>
      </c>
      <c r="U283" s="125">
        <f t="shared" si="422"/>
        <v>0</v>
      </c>
      <c r="V283" s="124"/>
    </row>
    <row r="284" spans="1:22" ht="5.0999999999999996" customHeight="1">
      <c r="A284" s="124"/>
      <c r="B284" s="125"/>
      <c r="C284" s="127" t="s">
        <v>17</v>
      </c>
      <c r="D284" s="124">
        <f>IF(D279&gt;(D$5+3),0,(D$5-D279+3))</f>
        <v>0</v>
      </c>
      <c r="E284" s="124">
        <f t="shared" ref="E284:U284" si="423">IF(E279&gt;(E$5+3),0,(E$5-E279+3))</f>
        <v>0</v>
      </c>
      <c r="F284" s="124">
        <f t="shared" si="423"/>
        <v>0</v>
      </c>
      <c r="G284" s="124">
        <f t="shared" si="423"/>
        <v>0</v>
      </c>
      <c r="H284" s="124">
        <f t="shared" si="423"/>
        <v>0</v>
      </c>
      <c r="I284" s="124">
        <f t="shared" si="423"/>
        <v>0</v>
      </c>
      <c r="J284" s="124">
        <f t="shared" si="423"/>
        <v>0</v>
      </c>
      <c r="K284" s="124">
        <f t="shared" si="423"/>
        <v>0</v>
      </c>
      <c r="L284" s="124">
        <f t="shared" si="423"/>
        <v>0</v>
      </c>
      <c r="M284" s="124">
        <f t="shared" si="423"/>
        <v>0</v>
      </c>
      <c r="N284" s="124">
        <f t="shared" si="423"/>
        <v>0</v>
      </c>
      <c r="O284" s="124">
        <f t="shared" si="423"/>
        <v>0</v>
      </c>
      <c r="P284" s="124">
        <f t="shared" si="423"/>
        <v>0</v>
      </c>
      <c r="Q284" s="124">
        <f t="shared" si="423"/>
        <v>0</v>
      </c>
      <c r="R284" s="124">
        <f t="shared" si="423"/>
        <v>0</v>
      </c>
      <c r="S284" s="124">
        <f t="shared" si="423"/>
        <v>0</v>
      </c>
      <c r="T284" s="124">
        <f t="shared" si="423"/>
        <v>0</v>
      </c>
      <c r="U284" s="124">
        <f t="shared" si="423"/>
        <v>0</v>
      </c>
      <c r="V284" s="124"/>
    </row>
    <row r="285" spans="1:22" ht="5.0999999999999996" customHeight="1">
      <c r="A285" s="124"/>
      <c r="B285" s="125"/>
      <c r="C285" s="126" t="s">
        <v>15</v>
      </c>
      <c r="D285" s="125">
        <f>IF(D$6&gt;($C279-36),D286,IF((D279-D$5+1)&lt;=4,(D286+1),IF((D279-D$5+1)=5,1,0)))</f>
        <v>0</v>
      </c>
      <c r="E285" s="125">
        <f t="shared" ref="E285:U285" si="424">IF(E$6&gt;($C279-36),E286,IF((E279-E$5+1)&lt;=4,(E286+1),IF((E279-E$5+1)=5,1,0)))</f>
        <v>0</v>
      </c>
      <c r="F285" s="125">
        <f t="shared" si="424"/>
        <v>0</v>
      </c>
      <c r="G285" s="125">
        <f t="shared" si="424"/>
        <v>0</v>
      </c>
      <c r="H285" s="125">
        <f t="shared" si="424"/>
        <v>0</v>
      </c>
      <c r="I285" s="125">
        <f t="shared" si="424"/>
        <v>0</v>
      </c>
      <c r="J285" s="125">
        <f t="shared" si="424"/>
        <v>0</v>
      </c>
      <c r="K285" s="125">
        <f t="shared" si="424"/>
        <v>0</v>
      </c>
      <c r="L285" s="125">
        <f t="shared" si="424"/>
        <v>0</v>
      </c>
      <c r="M285" s="125">
        <f t="shared" si="424"/>
        <v>0</v>
      </c>
      <c r="N285" s="125">
        <f t="shared" si="424"/>
        <v>0</v>
      </c>
      <c r="O285" s="125">
        <f t="shared" si="424"/>
        <v>0</v>
      </c>
      <c r="P285" s="125">
        <f t="shared" si="424"/>
        <v>0</v>
      </c>
      <c r="Q285" s="125">
        <f t="shared" si="424"/>
        <v>0</v>
      </c>
      <c r="R285" s="125">
        <f t="shared" si="424"/>
        <v>0</v>
      </c>
      <c r="S285" s="125">
        <f t="shared" si="424"/>
        <v>0</v>
      </c>
      <c r="T285" s="125">
        <f t="shared" si="424"/>
        <v>0</v>
      </c>
      <c r="U285" s="125">
        <f t="shared" si="424"/>
        <v>0</v>
      </c>
      <c r="V285" s="124"/>
    </row>
    <row r="286" spans="1:22" ht="5.0999999999999996" customHeight="1">
      <c r="A286" s="124"/>
      <c r="B286" s="125"/>
      <c r="C286" s="127" t="s">
        <v>16</v>
      </c>
      <c r="D286" s="124">
        <f>IF(D279&gt;(D$5+4),0,(D$5-D279+4))</f>
        <v>0</v>
      </c>
      <c r="E286" s="124">
        <f t="shared" ref="E286:U286" si="425">IF(E279&gt;(E$5+4),0,(E$5-E279+4))</f>
        <v>0</v>
      </c>
      <c r="F286" s="124">
        <f t="shared" si="425"/>
        <v>0</v>
      </c>
      <c r="G286" s="124">
        <f t="shared" si="425"/>
        <v>0</v>
      </c>
      <c r="H286" s="124">
        <f t="shared" si="425"/>
        <v>0</v>
      </c>
      <c r="I286" s="124">
        <f t="shared" si="425"/>
        <v>0</v>
      </c>
      <c r="J286" s="124">
        <f t="shared" si="425"/>
        <v>0</v>
      </c>
      <c r="K286" s="124">
        <f t="shared" si="425"/>
        <v>0</v>
      </c>
      <c r="L286" s="124">
        <f t="shared" si="425"/>
        <v>0</v>
      </c>
      <c r="M286" s="124">
        <f t="shared" si="425"/>
        <v>0</v>
      </c>
      <c r="N286" s="124">
        <f t="shared" si="425"/>
        <v>0</v>
      </c>
      <c r="O286" s="124">
        <f t="shared" si="425"/>
        <v>0</v>
      </c>
      <c r="P286" s="124">
        <f t="shared" si="425"/>
        <v>0</v>
      </c>
      <c r="Q286" s="124">
        <f t="shared" si="425"/>
        <v>0</v>
      </c>
      <c r="R286" s="124">
        <f t="shared" si="425"/>
        <v>0</v>
      </c>
      <c r="S286" s="124">
        <f t="shared" si="425"/>
        <v>0</v>
      </c>
      <c r="T286" s="124">
        <f t="shared" si="425"/>
        <v>0</v>
      </c>
      <c r="U286" s="124">
        <f t="shared" si="425"/>
        <v>0</v>
      </c>
      <c r="V286" s="125"/>
    </row>
    <row r="287" spans="1:22" ht="15.75">
      <c r="A287" s="123">
        <f>'Vnos rezultatov'!B42</f>
        <v>0</v>
      </c>
      <c r="B287" s="123">
        <f>'Vnos rezultatov'!C42</f>
        <v>0</v>
      </c>
      <c r="C287" s="123">
        <f>'Vnos rezultatov'!E42</f>
        <v>10.8</v>
      </c>
      <c r="D287" s="116" t="str">
        <f>'Vnos rezultatov'!H42</f>
        <v>x</v>
      </c>
      <c r="E287" s="116" t="str">
        <f>'Vnos rezultatov'!I42</f>
        <v>x</v>
      </c>
      <c r="F287" s="116" t="str">
        <f>'Vnos rezultatov'!J42</f>
        <v>x</v>
      </c>
      <c r="G287" s="116" t="str">
        <f>'Vnos rezultatov'!K42</f>
        <v>x</v>
      </c>
      <c r="H287" s="116" t="str">
        <f>'Vnos rezultatov'!L42</f>
        <v>x</v>
      </c>
      <c r="I287" s="116" t="str">
        <f>'Vnos rezultatov'!M42</f>
        <v>x</v>
      </c>
      <c r="J287" s="116" t="str">
        <f>'Vnos rezultatov'!N42</f>
        <v>x</v>
      </c>
      <c r="K287" s="116" t="str">
        <f>'Vnos rezultatov'!O42</f>
        <v>x</v>
      </c>
      <c r="L287" s="116" t="str">
        <f>'Vnos rezultatov'!P42</f>
        <v>x</v>
      </c>
      <c r="M287" s="116" t="str">
        <f>'Vnos rezultatov'!Q42</f>
        <v>x</v>
      </c>
      <c r="N287" s="116" t="str">
        <f>'Vnos rezultatov'!R42</f>
        <v>x</v>
      </c>
      <c r="O287" s="116" t="str">
        <f>'Vnos rezultatov'!S42</f>
        <v>x</v>
      </c>
      <c r="P287" s="116" t="str">
        <f>'Vnos rezultatov'!T42</f>
        <v>x</v>
      </c>
      <c r="Q287" s="116" t="str">
        <f>'Vnos rezultatov'!U42</f>
        <v>x</v>
      </c>
      <c r="R287" s="116" t="str">
        <f>'Vnos rezultatov'!V42</f>
        <v>x</v>
      </c>
      <c r="S287" s="116" t="str">
        <f>'Vnos rezultatov'!W42</f>
        <v>x</v>
      </c>
      <c r="T287" s="116" t="str">
        <f>'Vnos rezultatov'!X42</f>
        <v>x</v>
      </c>
      <c r="U287" s="116" t="str">
        <f>'Vnos rezultatov'!Y42</f>
        <v>x</v>
      </c>
      <c r="V287" s="116">
        <f>SUM(D287:U287)</f>
        <v>0</v>
      </c>
    </row>
    <row r="288" spans="1:22" ht="15.75">
      <c r="A288" s="123"/>
      <c r="B288" s="123"/>
      <c r="C288" s="123" t="s">
        <v>11</v>
      </c>
      <c r="D288" s="116">
        <f>IF(D287&gt;(D$5+2),0,(D$5-D287+2))</f>
        <v>0</v>
      </c>
      <c r="E288" s="116">
        <f t="shared" ref="E288:U288" si="426">IF(E287&gt;(E$5+2),0,(E$5-E287+2))</f>
        <v>0</v>
      </c>
      <c r="F288" s="116">
        <f t="shared" si="426"/>
        <v>0</v>
      </c>
      <c r="G288" s="116">
        <f t="shared" si="426"/>
        <v>0</v>
      </c>
      <c r="H288" s="116">
        <f t="shared" si="426"/>
        <v>0</v>
      </c>
      <c r="I288" s="116">
        <f t="shared" si="426"/>
        <v>0</v>
      </c>
      <c r="J288" s="116">
        <f t="shared" si="426"/>
        <v>0</v>
      </c>
      <c r="K288" s="116">
        <f t="shared" si="426"/>
        <v>0</v>
      </c>
      <c r="L288" s="116">
        <f t="shared" si="426"/>
        <v>0</v>
      </c>
      <c r="M288" s="116">
        <f t="shared" si="426"/>
        <v>0</v>
      </c>
      <c r="N288" s="116">
        <f t="shared" si="426"/>
        <v>0</v>
      </c>
      <c r="O288" s="116">
        <f t="shared" si="426"/>
        <v>0</v>
      </c>
      <c r="P288" s="116">
        <f t="shared" si="426"/>
        <v>0</v>
      </c>
      <c r="Q288" s="116">
        <f t="shared" si="426"/>
        <v>0</v>
      </c>
      <c r="R288" s="116">
        <f t="shared" si="426"/>
        <v>0</v>
      </c>
      <c r="S288" s="116">
        <f t="shared" si="426"/>
        <v>0</v>
      </c>
      <c r="T288" s="116">
        <f t="shared" si="426"/>
        <v>0</v>
      </c>
      <c r="U288" s="116">
        <f t="shared" si="426"/>
        <v>0</v>
      </c>
      <c r="V288" s="116">
        <f>SUM(D288:U288)</f>
        <v>0</v>
      </c>
    </row>
    <row r="289" spans="1:22" ht="15.75">
      <c r="A289" s="123"/>
      <c r="B289" s="123"/>
      <c r="C289" s="123" t="s">
        <v>12</v>
      </c>
      <c r="D289" s="116">
        <f t="shared" ref="D289:E289" si="427">IF(D287="x",0,IF($C287&gt;18,IF($C287&gt;36,D293,D291),D290))</f>
        <v>0</v>
      </c>
      <c r="E289" s="116">
        <f t="shared" si="427"/>
        <v>0</v>
      </c>
      <c r="F289" s="116">
        <f>IF(F287="x",0,IF($C287&gt;18,IF($C287&gt;36,F293,F291),F290))</f>
        <v>0</v>
      </c>
      <c r="G289" s="116">
        <f t="shared" ref="G289:J289" si="428">IF(G287="x",0,IF($C287&gt;18,IF($C287&gt;36,G293,G291),G290))</f>
        <v>0</v>
      </c>
      <c r="H289" s="116">
        <f t="shared" si="428"/>
        <v>0</v>
      </c>
      <c r="I289" s="116">
        <f t="shared" si="428"/>
        <v>0</v>
      </c>
      <c r="J289" s="116">
        <f t="shared" si="428"/>
        <v>0</v>
      </c>
      <c r="K289" s="116">
        <f>IF(K287="x",0,IF($C287&gt;18,IF($C287&gt;36,K293,K291),K290))</f>
        <v>0</v>
      </c>
      <c r="L289" s="116">
        <f t="shared" ref="L289:M289" si="429">IF(L287="x",0,IF($C287&gt;18,IF($C287&gt;36,L293,L291),L290))</f>
        <v>0</v>
      </c>
      <c r="M289" s="116">
        <f t="shared" si="429"/>
        <v>0</v>
      </c>
      <c r="N289" s="116">
        <f>IF(N287="x",0,IF($C287&gt;18,IF($C287&gt;36,N293,N291),N290))</f>
        <v>0</v>
      </c>
      <c r="O289" s="116">
        <f t="shared" ref="O289:P289" si="430">IF(O287="x",0,IF($C287&gt;18,IF($C287&gt;36,O293,O291),O290))</f>
        <v>0</v>
      </c>
      <c r="P289" s="116">
        <f t="shared" si="430"/>
        <v>0</v>
      </c>
      <c r="Q289" s="116">
        <f>IF(Q287="x",0,IF($C287&gt;18,IF($C287&gt;36,Q293,Q291),Q290))</f>
        <v>0</v>
      </c>
      <c r="R289" s="116">
        <f t="shared" ref="R289:S289" si="431">IF(R287="x",0,IF($C287&gt;18,IF($C287&gt;36,R293,R291),R290))</f>
        <v>0</v>
      </c>
      <c r="S289" s="116">
        <f t="shared" si="431"/>
        <v>0</v>
      </c>
      <c r="T289" s="116">
        <f>IF(T287="x",0,IF($C287&gt;18,IF($C287&gt;36,T293,T291),T290))</f>
        <v>0</v>
      </c>
      <c r="U289" s="116">
        <f t="shared" ref="U289" si="432">IF(U287="x",0,IF($C287&gt;18,IF($C287&gt;36,U293,U291),U290))</f>
        <v>0</v>
      </c>
      <c r="V289" s="116">
        <f>SUM(D289:U289)</f>
        <v>0</v>
      </c>
    </row>
    <row r="290" spans="1:22" ht="5.0999999999999996" customHeight="1">
      <c r="A290" s="124"/>
      <c r="B290" s="125"/>
      <c r="C290" s="126" t="s">
        <v>13</v>
      </c>
      <c r="D290" s="125" t="e">
        <f t="shared" ref="D290:U290" si="433">IF(D$6&gt;$C287,D288,IF((D287-D$5)&lt;=2,(D288+1),IF((D287-D$5+1)=3,1,0)))</f>
        <v>#VALUE!</v>
      </c>
      <c r="E290" s="125">
        <f t="shared" si="433"/>
        <v>0</v>
      </c>
      <c r="F290" s="125">
        <f t="shared" si="433"/>
        <v>0</v>
      </c>
      <c r="G290" s="125" t="e">
        <f t="shared" si="433"/>
        <v>#VALUE!</v>
      </c>
      <c r="H290" s="125" t="e">
        <f t="shared" si="433"/>
        <v>#VALUE!</v>
      </c>
      <c r="I290" s="125" t="e">
        <f t="shared" si="433"/>
        <v>#VALUE!</v>
      </c>
      <c r="J290" s="125">
        <f t="shared" si="433"/>
        <v>0</v>
      </c>
      <c r="K290" s="125" t="e">
        <f t="shared" si="433"/>
        <v>#VALUE!</v>
      </c>
      <c r="L290" s="125">
        <f t="shared" si="433"/>
        <v>0</v>
      </c>
      <c r="M290" s="125" t="e">
        <f t="shared" si="433"/>
        <v>#VALUE!</v>
      </c>
      <c r="N290" s="125">
        <f t="shared" si="433"/>
        <v>0</v>
      </c>
      <c r="O290" s="125">
        <f t="shared" si="433"/>
        <v>0</v>
      </c>
      <c r="P290" s="125" t="e">
        <f t="shared" si="433"/>
        <v>#VALUE!</v>
      </c>
      <c r="Q290" s="125" t="e">
        <f t="shared" si="433"/>
        <v>#VALUE!</v>
      </c>
      <c r="R290" s="125" t="e">
        <f t="shared" si="433"/>
        <v>#VALUE!</v>
      </c>
      <c r="S290" s="125">
        <f t="shared" si="433"/>
        <v>0</v>
      </c>
      <c r="T290" s="125" t="e">
        <f t="shared" si="433"/>
        <v>#VALUE!</v>
      </c>
      <c r="U290" s="125">
        <f t="shared" si="433"/>
        <v>0</v>
      </c>
      <c r="V290" s="124"/>
    </row>
    <row r="291" spans="1:22" ht="5.0999999999999996" customHeight="1">
      <c r="A291" s="124"/>
      <c r="B291" s="125"/>
      <c r="C291" s="126" t="s">
        <v>14</v>
      </c>
      <c r="D291" s="125">
        <f>IF(D$6&gt;($C287-18),D292,IF((D287-D$5+1)&lt;=3,(D292+1),IF((D287-D$5+1)=4,1,0)))</f>
        <v>0</v>
      </c>
      <c r="E291" s="125">
        <f t="shared" ref="E291:U291" si="434">IF(E$6&gt;($C287-18),E292,IF((E287-E$5+1)&lt;=3,(E292+1),IF((E287-E$5+1)=4,1,0)))</f>
        <v>0</v>
      </c>
      <c r="F291" s="125">
        <f t="shared" si="434"/>
        <v>0</v>
      </c>
      <c r="G291" s="125">
        <f t="shared" si="434"/>
        <v>0</v>
      </c>
      <c r="H291" s="125">
        <f t="shared" si="434"/>
        <v>0</v>
      </c>
      <c r="I291" s="125">
        <f t="shared" si="434"/>
        <v>0</v>
      </c>
      <c r="J291" s="125">
        <f t="shared" si="434"/>
        <v>0</v>
      </c>
      <c r="K291" s="125">
        <f t="shared" si="434"/>
        <v>0</v>
      </c>
      <c r="L291" s="125">
        <f t="shared" si="434"/>
        <v>0</v>
      </c>
      <c r="M291" s="125">
        <f t="shared" si="434"/>
        <v>0</v>
      </c>
      <c r="N291" s="125">
        <f t="shared" si="434"/>
        <v>0</v>
      </c>
      <c r="O291" s="125">
        <f t="shared" si="434"/>
        <v>0</v>
      </c>
      <c r="P291" s="125">
        <f t="shared" si="434"/>
        <v>0</v>
      </c>
      <c r="Q291" s="125">
        <f t="shared" si="434"/>
        <v>0</v>
      </c>
      <c r="R291" s="125">
        <f t="shared" si="434"/>
        <v>0</v>
      </c>
      <c r="S291" s="125">
        <f t="shared" si="434"/>
        <v>0</v>
      </c>
      <c r="T291" s="125">
        <f t="shared" si="434"/>
        <v>0</v>
      </c>
      <c r="U291" s="125">
        <f t="shared" si="434"/>
        <v>0</v>
      </c>
      <c r="V291" s="124"/>
    </row>
    <row r="292" spans="1:22" ht="5.0999999999999996" customHeight="1">
      <c r="A292" s="124"/>
      <c r="B292" s="125"/>
      <c r="C292" s="127" t="s">
        <v>17</v>
      </c>
      <c r="D292" s="124">
        <f>IF(D287&gt;(D$5+3),0,(D$5-D287+3))</f>
        <v>0</v>
      </c>
      <c r="E292" s="124">
        <f t="shared" ref="E292:U292" si="435">IF(E287&gt;(E$5+3),0,(E$5-E287+3))</f>
        <v>0</v>
      </c>
      <c r="F292" s="124">
        <f t="shared" si="435"/>
        <v>0</v>
      </c>
      <c r="G292" s="124">
        <f t="shared" si="435"/>
        <v>0</v>
      </c>
      <c r="H292" s="124">
        <f t="shared" si="435"/>
        <v>0</v>
      </c>
      <c r="I292" s="124">
        <f t="shared" si="435"/>
        <v>0</v>
      </c>
      <c r="J292" s="124">
        <f t="shared" si="435"/>
        <v>0</v>
      </c>
      <c r="K292" s="124">
        <f t="shared" si="435"/>
        <v>0</v>
      </c>
      <c r="L292" s="124">
        <f t="shared" si="435"/>
        <v>0</v>
      </c>
      <c r="M292" s="124">
        <f t="shared" si="435"/>
        <v>0</v>
      </c>
      <c r="N292" s="124">
        <f t="shared" si="435"/>
        <v>0</v>
      </c>
      <c r="O292" s="124">
        <f t="shared" si="435"/>
        <v>0</v>
      </c>
      <c r="P292" s="124">
        <f t="shared" si="435"/>
        <v>0</v>
      </c>
      <c r="Q292" s="124">
        <f t="shared" si="435"/>
        <v>0</v>
      </c>
      <c r="R292" s="124">
        <f t="shared" si="435"/>
        <v>0</v>
      </c>
      <c r="S292" s="124">
        <f t="shared" si="435"/>
        <v>0</v>
      </c>
      <c r="T292" s="124">
        <f t="shared" si="435"/>
        <v>0</v>
      </c>
      <c r="U292" s="124">
        <f t="shared" si="435"/>
        <v>0</v>
      </c>
      <c r="V292" s="124"/>
    </row>
    <row r="293" spans="1:22" ht="5.0999999999999996" customHeight="1">
      <c r="A293" s="124"/>
      <c r="B293" s="125"/>
      <c r="C293" s="126" t="s">
        <v>15</v>
      </c>
      <c r="D293" s="125">
        <f>IF(D$6&gt;($C287-36),D294,IF((D287-D$5+1)&lt;=4,(D294+1),IF((D287-D$5+1)=5,1,0)))</f>
        <v>0</v>
      </c>
      <c r="E293" s="125">
        <f t="shared" ref="E293:U293" si="436">IF(E$6&gt;($C287-36),E294,IF((E287-E$5+1)&lt;=4,(E294+1),IF((E287-E$5+1)=5,1,0)))</f>
        <v>0</v>
      </c>
      <c r="F293" s="125">
        <f t="shared" si="436"/>
        <v>0</v>
      </c>
      <c r="G293" s="125">
        <f t="shared" si="436"/>
        <v>0</v>
      </c>
      <c r="H293" s="125">
        <f t="shared" si="436"/>
        <v>0</v>
      </c>
      <c r="I293" s="125">
        <f t="shared" si="436"/>
        <v>0</v>
      </c>
      <c r="J293" s="125">
        <f t="shared" si="436"/>
        <v>0</v>
      </c>
      <c r="K293" s="125">
        <f t="shared" si="436"/>
        <v>0</v>
      </c>
      <c r="L293" s="125">
        <f t="shared" si="436"/>
        <v>0</v>
      </c>
      <c r="M293" s="125">
        <f t="shared" si="436"/>
        <v>0</v>
      </c>
      <c r="N293" s="125">
        <f t="shared" si="436"/>
        <v>0</v>
      </c>
      <c r="O293" s="125">
        <f t="shared" si="436"/>
        <v>0</v>
      </c>
      <c r="P293" s="125">
        <f t="shared" si="436"/>
        <v>0</v>
      </c>
      <c r="Q293" s="125">
        <f t="shared" si="436"/>
        <v>0</v>
      </c>
      <c r="R293" s="125">
        <f t="shared" si="436"/>
        <v>0</v>
      </c>
      <c r="S293" s="125">
        <f t="shared" si="436"/>
        <v>0</v>
      </c>
      <c r="T293" s="125">
        <f t="shared" si="436"/>
        <v>0</v>
      </c>
      <c r="U293" s="125">
        <f t="shared" si="436"/>
        <v>0</v>
      </c>
      <c r="V293" s="124"/>
    </row>
    <row r="294" spans="1:22" ht="5.0999999999999996" customHeight="1">
      <c r="A294" s="124"/>
      <c r="B294" s="125"/>
      <c r="C294" s="127" t="s">
        <v>16</v>
      </c>
      <c r="D294" s="124">
        <f>IF(D287&gt;(D$5+4),0,(D$5-D287+4))</f>
        <v>0</v>
      </c>
      <c r="E294" s="124">
        <f t="shared" ref="E294:U294" si="437">IF(E287&gt;(E$5+4),0,(E$5-E287+4))</f>
        <v>0</v>
      </c>
      <c r="F294" s="124">
        <f t="shared" si="437"/>
        <v>0</v>
      </c>
      <c r="G294" s="124">
        <f t="shared" si="437"/>
        <v>0</v>
      </c>
      <c r="H294" s="124">
        <f t="shared" si="437"/>
        <v>0</v>
      </c>
      <c r="I294" s="124">
        <f t="shared" si="437"/>
        <v>0</v>
      </c>
      <c r="J294" s="124">
        <f t="shared" si="437"/>
        <v>0</v>
      </c>
      <c r="K294" s="124">
        <f t="shared" si="437"/>
        <v>0</v>
      </c>
      <c r="L294" s="124">
        <f t="shared" si="437"/>
        <v>0</v>
      </c>
      <c r="M294" s="124">
        <f t="shared" si="437"/>
        <v>0</v>
      </c>
      <c r="N294" s="124">
        <f t="shared" si="437"/>
        <v>0</v>
      </c>
      <c r="O294" s="124">
        <f t="shared" si="437"/>
        <v>0</v>
      </c>
      <c r="P294" s="124">
        <f t="shared" si="437"/>
        <v>0</v>
      </c>
      <c r="Q294" s="124">
        <f t="shared" si="437"/>
        <v>0</v>
      </c>
      <c r="R294" s="124">
        <f t="shared" si="437"/>
        <v>0</v>
      </c>
      <c r="S294" s="124">
        <f t="shared" si="437"/>
        <v>0</v>
      </c>
      <c r="T294" s="124">
        <f t="shared" si="437"/>
        <v>0</v>
      </c>
      <c r="U294" s="124">
        <f t="shared" si="437"/>
        <v>0</v>
      </c>
      <c r="V294" s="125"/>
    </row>
    <row r="295" spans="1:22" ht="15.75">
      <c r="A295" s="123">
        <f>'Vnos rezultatov'!B43</f>
        <v>0</v>
      </c>
      <c r="B295" s="123">
        <f>'Vnos rezultatov'!C43</f>
        <v>0</v>
      </c>
      <c r="C295" s="123">
        <f>'Vnos rezultatov'!E43</f>
        <v>10.8</v>
      </c>
      <c r="D295" s="116" t="str">
        <f>'Vnos rezultatov'!H43</f>
        <v>x</v>
      </c>
      <c r="E295" s="116" t="str">
        <f>'Vnos rezultatov'!I43</f>
        <v>x</v>
      </c>
      <c r="F295" s="116" t="str">
        <f>'Vnos rezultatov'!J43</f>
        <v>x</v>
      </c>
      <c r="G295" s="116" t="str">
        <f>'Vnos rezultatov'!K43</f>
        <v>x</v>
      </c>
      <c r="H295" s="116" t="str">
        <f>'Vnos rezultatov'!L43</f>
        <v>x</v>
      </c>
      <c r="I295" s="116" t="str">
        <f>'Vnos rezultatov'!M43</f>
        <v>x</v>
      </c>
      <c r="J295" s="116" t="str">
        <f>'Vnos rezultatov'!N43</f>
        <v>x</v>
      </c>
      <c r="K295" s="116" t="str">
        <f>'Vnos rezultatov'!O43</f>
        <v>x</v>
      </c>
      <c r="L295" s="116" t="str">
        <f>'Vnos rezultatov'!P43</f>
        <v>x</v>
      </c>
      <c r="M295" s="116" t="str">
        <f>'Vnos rezultatov'!Q43</f>
        <v>x</v>
      </c>
      <c r="N295" s="116" t="str">
        <f>'Vnos rezultatov'!R43</f>
        <v>x</v>
      </c>
      <c r="O295" s="116" t="str">
        <f>'Vnos rezultatov'!S43</f>
        <v>x</v>
      </c>
      <c r="P295" s="116" t="str">
        <f>'Vnos rezultatov'!T43</f>
        <v>x</v>
      </c>
      <c r="Q295" s="116" t="str">
        <f>'Vnos rezultatov'!U43</f>
        <v>x</v>
      </c>
      <c r="R295" s="116" t="str">
        <f>'Vnos rezultatov'!V43</f>
        <v>x</v>
      </c>
      <c r="S295" s="116" t="str">
        <f>'Vnos rezultatov'!W43</f>
        <v>x</v>
      </c>
      <c r="T295" s="116" t="str">
        <f>'Vnos rezultatov'!X43</f>
        <v>x</v>
      </c>
      <c r="U295" s="116" t="str">
        <f>'Vnos rezultatov'!Y43</f>
        <v>x</v>
      </c>
      <c r="V295" s="116">
        <f>SUM(D295:U295)</f>
        <v>0</v>
      </c>
    </row>
    <row r="296" spans="1:22" ht="15.75">
      <c r="A296" s="123"/>
      <c r="B296" s="123"/>
      <c r="C296" s="123" t="s">
        <v>11</v>
      </c>
      <c r="D296" s="116">
        <f>IF(D295&gt;(D$5+2),0,(D$5-D295+2))</f>
        <v>0</v>
      </c>
      <c r="E296" s="116">
        <f t="shared" ref="E296:U296" si="438">IF(E295&gt;(E$5+2),0,(E$5-E295+2))</f>
        <v>0</v>
      </c>
      <c r="F296" s="116">
        <f t="shared" si="438"/>
        <v>0</v>
      </c>
      <c r="G296" s="116">
        <f t="shared" si="438"/>
        <v>0</v>
      </c>
      <c r="H296" s="116">
        <f t="shared" si="438"/>
        <v>0</v>
      </c>
      <c r="I296" s="116">
        <f t="shared" si="438"/>
        <v>0</v>
      </c>
      <c r="J296" s="116">
        <f t="shared" si="438"/>
        <v>0</v>
      </c>
      <c r="K296" s="116">
        <f t="shared" si="438"/>
        <v>0</v>
      </c>
      <c r="L296" s="116">
        <f t="shared" si="438"/>
        <v>0</v>
      </c>
      <c r="M296" s="116">
        <f t="shared" si="438"/>
        <v>0</v>
      </c>
      <c r="N296" s="116">
        <f t="shared" si="438"/>
        <v>0</v>
      </c>
      <c r="O296" s="116">
        <f t="shared" si="438"/>
        <v>0</v>
      </c>
      <c r="P296" s="116">
        <f t="shared" si="438"/>
        <v>0</v>
      </c>
      <c r="Q296" s="116">
        <f t="shared" si="438"/>
        <v>0</v>
      </c>
      <c r="R296" s="116">
        <f t="shared" si="438"/>
        <v>0</v>
      </c>
      <c r="S296" s="116">
        <f t="shared" si="438"/>
        <v>0</v>
      </c>
      <c r="T296" s="116">
        <f t="shared" si="438"/>
        <v>0</v>
      </c>
      <c r="U296" s="116">
        <f t="shared" si="438"/>
        <v>0</v>
      </c>
      <c r="V296" s="116">
        <f>SUM(D296:U296)</f>
        <v>0</v>
      </c>
    </row>
    <row r="297" spans="1:22" ht="15.75">
      <c r="A297" s="123"/>
      <c r="B297" s="123"/>
      <c r="C297" s="123" t="s">
        <v>12</v>
      </c>
      <c r="D297" s="116">
        <f t="shared" ref="D297:E297" si="439">IF(D295="x",0,IF($C295&gt;18,IF($C295&gt;36,D301,D299),D298))</f>
        <v>0</v>
      </c>
      <c r="E297" s="116">
        <f t="shared" si="439"/>
        <v>0</v>
      </c>
      <c r="F297" s="116">
        <f>IF(F295="x",0,IF($C295&gt;18,IF($C295&gt;36,F301,F299),F298))</f>
        <v>0</v>
      </c>
      <c r="G297" s="116">
        <f t="shared" ref="G297:J297" si="440">IF(G295="x",0,IF($C295&gt;18,IF($C295&gt;36,G301,G299),G298))</f>
        <v>0</v>
      </c>
      <c r="H297" s="116">
        <f t="shared" si="440"/>
        <v>0</v>
      </c>
      <c r="I297" s="116">
        <f t="shared" si="440"/>
        <v>0</v>
      </c>
      <c r="J297" s="116">
        <f t="shared" si="440"/>
        <v>0</v>
      </c>
      <c r="K297" s="116">
        <f>IF(K295="x",0,IF($C295&gt;18,IF($C295&gt;36,K301,K299),K298))</f>
        <v>0</v>
      </c>
      <c r="L297" s="116">
        <f t="shared" ref="L297:M297" si="441">IF(L295="x",0,IF($C295&gt;18,IF($C295&gt;36,L301,L299),L298))</f>
        <v>0</v>
      </c>
      <c r="M297" s="116">
        <f t="shared" si="441"/>
        <v>0</v>
      </c>
      <c r="N297" s="116">
        <f>IF(N295="x",0,IF($C295&gt;18,IF($C295&gt;36,N301,N299),N298))</f>
        <v>0</v>
      </c>
      <c r="O297" s="116">
        <f t="shared" ref="O297:P297" si="442">IF(O295="x",0,IF($C295&gt;18,IF($C295&gt;36,O301,O299),O298))</f>
        <v>0</v>
      </c>
      <c r="P297" s="116">
        <f t="shared" si="442"/>
        <v>0</v>
      </c>
      <c r="Q297" s="116">
        <f>IF(Q295="x",0,IF($C295&gt;18,IF($C295&gt;36,Q301,Q299),Q298))</f>
        <v>0</v>
      </c>
      <c r="R297" s="116">
        <f t="shared" ref="R297:S297" si="443">IF(R295="x",0,IF($C295&gt;18,IF($C295&gt;36,R301,R299),R298))</f>
        <v>0</v>
      </c>
      <c r="S297" s="116">
        <f t="shared" si="443"/>
        <v>0</v>
      </c>
      <c r="T297" s="116">
        <f>IF(T295="x",0,IF($C295&gt;18,IF($C295&gt;36,T301,T299),T298))</f>
        <v>0</v>
      </c>
      <c r="U297" s="116">
        <f t="shared" ref="U297" si="444">IF(U295="x",0,IF($C295&gt;18,IF($C295&gt;36,U301,U299),U298))</f>
        <v>0</v>
      </c>
      <c r="V297" s="116">
        <f>SUM(D297:U297)</f>
        <v>0</v>
      </c>
    </row>
    <row r="298" spans="1:22" ht="5.0999999999999996" customHeight="1">
      <c r="A298" s="124"/>
      <c r="B298" s="125"/>
      <c r="C298" s="126" t="s">
        <v>13</v>
      </c>
      <c r="D298" s="125" t="e">
        <f t="shared" ref="D298:U298" si="445">IF(D$6&gt;$C295,D296,IF((D295-D$5)&lt;=2,(D296+1),IF((D295-D$5+1)=3,1,0)))</f>
        <v>#VALUE!</v>
      </c>
      <c r="E298" s="125">
        <f t="shared" si="445"/>
        <v>0</v>
      </c>
      <c r="F298" s="125">
        <f t="shared" si="445"/>
        <v>0</v>
      </c>
      <c r="G298" s="125" t="e">
        <f t="shared" si="445"/>
        <v>#VALUE!</v>
      </c>
      <c r="H298" s="125" t="e">
        <f t="shared" si="445"/>
        <v>#VALUE!</v>
      </c>
      <c r="I298" s="125" t="e">
        <f t="shared" si="445"/>
        <v>#VALUE!</v>
      </c>
      <c r="J298" s="125">
        <f t="shared" si="445"/>
        <v>0</v>
      </c>
      <c r="K298" s="125" t="e">
        <f t="shared" si="445"/>
        <v>#VALUE!</v>
      </c>
      <c r="L298" s="125">
        <f t="shared" si="445"/>
        <v>0</v>
      </c>
      <c r="M298" s="125" t="e">
        <f t="shared" si="445"/>
        <v>#VALUE!</v>
      </c>
      <c r="N298" s="125">
        <f t="shared" si="445"/>
        <v>0</v>
      </c>
      <c r="O298" s="125">
        <f t="shared" si="445"/>
        <v>0</v>
      </c>
      <c r="P298" s="125" t="e">
        <f t="shared" si="445"/>
        <v>#VALUE!</v>
      </c>
      <c r="Q298" s="125" t="e">
        <f t="shared" si="445"/>
        <v>#VALUE!</v>
      </c>
      <c r="R298" s="125" t="e">
        <f t="shared" si="445"/>
        <v>#VALUE!</v>
      </c>
      <c r="S298" s="125">
        <f t="shared" si="445"/>
        <v>0</v>
      </c>
      <c r="T298" s="125" t="e">
        <f t="shared" si="445"/>
        <v>#VALUE!</v>
      </c>
      <c r="U298" s="125">
        <f t="shared" si="445"/>
        <v>0</v>
      </c>
      <c r="V298" s="124"/>
    </row>
    <row r="299" spans="1:22" ht="5.0999999999999996" customHeight="1">
      <c r="A299" s="124"/>
      <c r="B299" s="125"/>
      <c r="C299" s="126" t="s">
        <v>14</v>
      </c>
      <c r="D299" s="125">
        <f>IF(D$6&gt;($C295-18),D300,IF((D295-D$5+1)&lt;=3,(D300+1),IF((D295-D$5+1)=4,1,0)))</f>
        <v>0</v>
      </c>
      <c r="E299" s="125">
        <f t="shared" ref="E299:U299" si="446">IF(E$6&gt;($C295-18),E300,IF((E295-E$5+1)&lt;=3,(E300+1),IF((E295-E$5+1)=4,1,0)))</f>
        <v>0</v>
      </c>
      <c r="F299" s="125">
        <f t="shared" si="446"/>
        <v>0</v>
      </c>
      <c r="G299" s="125">
        <f t="shared" si="446"/>
        <v>0</v>
      </c>
      <c r="H299" s="125">
        <f t="shared" si="446"/>
        <v>0</v>
      </c>
      <c r="I299" s="125">
        <f t="shared" si="446"/>
        <v>0</v>
      </c>
      <c r="J299" s="125">
        <f t="shared" si="446"/>
        <v>0</v>
      </c>
      <c r="K299" s="125">
        <f t="shared" si="446"/>
        <v>0</v>
      </c>
      <c r="L299" s="125">
        <f t="shared" si="446"/>
        <v>0</v>
      </c>
      <c r="M299" s="125">
        <f t="shared" si="446"/>
        <v>0</v>
      </c>
      <c r="N299" s="125">
        <f t="shared" si="446"/>
        <v>0</v>
      </c>
      <c r="O299" s="125">
        <f t="shared" si="446"/>
        <v>0</v>
      </c>
      <c r="P299" s="125">
        <f t="shared" si="446"/>
        <v>0</v>
      </c>
      <c r="Q299" s="125">
        <f t="shared" si="446"/>
        <v>0</v>
      </c>
      <c r="R299" s="125">
        <f t="shared" si="446"/>
        <v>0</v>
      </c>
      <c r="S299" s="125">
        <f t="shared" si="446"/>
        <v>0</v>
      </c>
      <c r="T299" s="125">
        <f t="shared" si="446"/>
        <v>0</v>
      </c>
      <c r="U299" s="125">
        <f t="shared" si="446"/>
        <v>0</v>
      </c>
      <c r="V299" s="124"/>
    </row>
    <row r="300" spans="1:22" ht="5.0999999999999996" customHeight="1">
      <c r="A300" s="124"/>
      <c r="B300" s="125"/>
      <c r="C300" s="127" t="s">
        <v>17</v>
      </c>
      <c r="D300" s="124">
        <f>IF(D295&gt;(D$5+3),0,(D$5-D295+3))</f>
        <v>0</v>
      </c>
      <c r="E300" s="124">
        <f t="shared" ref="E300:U300" si="447">IF(E295&gt;(E$5+3),0,(E$5-E295+3))</f>
        <v>0</v>
      </c>
      <c r="F300" s="124">
        <f t="shared" si="447"/>
        <v>0</v>
      </c>
      <c r="G300" s="124">
        <f t="shared" si="447"/>
        <v>0</v>
      </c>
      <c r="H300" s="124">
        <f t="shared" si="447"/>
        <v>0</v>
      </c>
      <c r="I300" s="124">
        <f t="shared" si="447"/>
        <v>0</v>
      </c>
      <c r="J300" s="124">
        <f t="shared" si="447"/>
        <v>0</v>
      </c>
      <c r="K300" s="124">
        <f t="shared" si="447"/>
        <v>0</v>
      </c>
      <c r="L300" s="124">
        <f t="shared" si="447"/>
        <v>0</v>
      </c>
      <c r="M300" s="124">
        <f t="shared" si="447"/>
        <v>0</v>
      </c>
      <c r="N300" s="124">
        <f t="shared" si="447"/>
        <v>0</v>
      </c>
      <c r="O300" s="124">
        <f t="shared" si="447"/>
        <v>0</v>
      </c>
      <c r="P300" s="124">
        <f t="shared" si="447"/>
        <v>0</v>
      </c>
      <c r="Q300" s="124">
        <f t="shared" si="447"/>
        <v>0</v>
      </c>
      <c r="R300" s="124">
        <f t="shared" si="447"/>
        <v>0</v>
      </c>
      <c r="S300" s="124">
        <f t="shared" si="447"/>
        <v>0</v>
      </c>
      <c r="T300" s="124">
        <f t="shared" si="447"/>
        <v>0</v>
      </c>
      <c r="U300" s="124">
        <f t="shared" si="447"/>
        <v>0</v>
      </c>
      <c r="V300" s="124"/>
    </row>
    <row r="301" spans="1:22" ht="5.0999999999999996" customHeight="1">
      <c r="A301" s="124"/>
      <c r="B301" s="125"/>
      <c r="C301" s="126" t="s">
        <v>15</v>
      </c>
      <c r="D301" s="125">
        <f>IF(D$6&gt;($C295-36),D302,IF((D295-D$5+1)&lt;=4,(D302+1),IF((D295-D$5+1)=5,1,0)))</f>
        <v>0</v>
      </c>
      <c r="E301" s="125">
        <f t="shared" ref="E301:U301" si="448">IF(E$6&gt;($C295-36),E302,IF((E295-E$5+1)&lt;=4,(E302+1),IF((E295-E$5+1)=5,1,0)))</f>
        <v>0</v>
      </c>
      <c r="F301" s="125">
        <f t="shared" si="448"/>
        <v>0</v>
      </c>
      <c r="G301" s="125">
        <f t="shared" si="448"/>
        <v>0</v>
      </c>
      <c r="H301" s="125">
        <f t="shared" si="448"/>
        <v>0</v>
      </c>
      <c r="I301" s="125">
        <f t="shared" si="448"/>
        <v>0</v>
      </c>
      <c r="J301" s="125">
        <f t="shared" si="448"/>
        <v>0</v>
      </c>
      <c r="K301" s="125">
        <f t="shared" si="448"/>
        <v>0</v>
      </c>
      <c r="L301" s="125">
        <f t="shared" si="448"/>
        <v>0</v>
      </c>
      <c r="M301" s="125">
        <f t="shared" si="448"/>
        <v>0</v>
      </c>
      <c r="N301" s="125">
        <f t="shared" si="448"/>
        <v>0</v>
      </c>
      <c r="O301" s="125">
        <f t="shared" si="448"/>
        <v>0</v>
      </c>
      <c r="P301" s="125">
        <f t="shared" si="448"/>
        <v>0</v>
      </c>
      <c r="Q301" s="125">
        <f t="shared" si="448"/>
        <v>0</v>
      </c>
      <c r="R301" s="125">
        <f t="shared" si="448"/>
        <v>0</v>
      </c>
      <c r="S301" s="125">
        <f t="shared" si="448"/>
        <v>0</v>
      </c>
      <c r="T301" s="125">
        <f t="shared" si="448"/>
        <v>0</v>
      </c>
      <c r="U301" s="125">
        <f t="shared" si="448"/>
        <v>0</v>
      </c>
      <c r="V301" s="124"/>
    </row>
    <row r="302" spans="1:22" ht="5.0999999999999996" customHeight="1">
      <c r="A302" s="124"/>
      <c r="B302" s="125"/>
      <c r="C302" s="127" t="s">
        <v>16</v>
      </c>
      <c r="D302" s="124">
        <f>IF(D295&gt;(D$5+4),0,(D$5-D295+4))</f>
        <v>0</v>
      </c>
      <c r="E302" s="124">
        <f t="shared" ref="E302:U302" si="449">IF(E295&gt;(E$5+4),0,(E$5-E295+4))</f>
        <v>0</v>
      </c>
      <c r="F302" s="124">
        <f t="shared" si="449"/>
        <v>0</v>
      </c>
      <c r="G302" s="124">
        <f t="shared" si="449"/>
        <v>0</v>
      </c>
      <c r="H302" s="124">
        <f t="shared" si="449"/>
        <v>0</v>
      </c>
      <c r="I302" s="124">
        <f t="shared" si="449"/>
        <v>0</v>
      </c>
      <c r="J302" s="124">
        <f t="shared" si="449"/>
        <v>0</v>
      </c>
      <c r="K302" s="124">
        <f t="shared" si="449"/>
        <v>0</v>
      </c>
      <c r="L302" s="124">
        <f t="shared" si="449"/>
        <v>0</v>
      </c>
      <c r="M302" s="124">
        <f t="shared" si="449"/>
        <v>0</v>
      </c>
      <c r="N302" s="124">
        <f t="shared" si="449"/>
        <v>0</v>
      </c>
      <c r="O302" s="124">
        <f t="shared" si="449"/>
        <v>0</v>
      </c>
      <c r="P302" s="124">
        <f t="shared" si="449"/>
        <v>0</v>
      </c>
      <c r="Q302" s="124">
        <f t="shared" si="449"/>
        <v>0</v>
      </c>
      <c r="R302" s="124">
        <f t="shared" si="449"/>
        <v>0</v>
      </c>
      <c r="S302" s="124">
        <f t="shared" si="449"/>
        <v>0</v>
      </c>
      <c r="T302" s="124">
        <f t="shared" si="449"/>
        <v>0</v>
      </c>
      <c r="U302" s="124">
        <f t="shared" si="449"/>
        <v>0</v>
      </c>
      <c r="V302" s="125"/>
    </row>
    <row r="303" spans="1:22" ht="15.75">
      <c r="A303" s="123">
        <f>'Vnos rezultatov'!B44</f>
        <v>0</v>
      </c>
      <c r="B303" s="123">
        <f>'Vnos rezultatov'!C44</f>
        <v>0</v>
      </c>
      <c r="C303" s="123">
        <f>'Vnos rezultatov'!E44</f>
        <v>10.8</v>
      </c>
      <c r="D303" s="116" t="str">
        <f>'Vnos rezultatov'!H44</f>
        <v>x</v>
      </c>
      <c r="E303" s="116" t="str">
        <f>'Vnos rezultatov'!I44</f>
        <v>x</v>
      </c>
      <c r="F303" s="116" t="str">
        <f>'Vnos rezultatov'!J44</f>
        <v>x</v>
      </c>
      <c r="G303" s="116" t="str">
        <f>'Vnos rezultatov'!K44</f>
        <v>x</v>
      </c>
      <c r="H303" s="116" t="str">
        <f>'Vnos rezultatov'!L44</f>
        <v>x</v>
      </c>
      <c r="I303" s="116" t="str">
        <f>'Vnos rezultatov'!M44</f>
        <v>x</v>
      </c>
      <c r="J303" s="116" t="str">
        <f>'Vnos rezultatov'!N44</f>
        <v>x</v>
      </c>
      <c r="K303" s="116" t="str">
        <f>'Vnos rezultatov'!O44</f>
        <v>x</v>
      </c>
      <c r="L303" s="116" t="str">
        <f>'Vnos rezultatov'!P44</f>
        <v>x</v>
      </c>
      <c r="M303" s="116" t="str">
        <f>'Vnos rezultatov'!Q44</f>
        <v>x</v>
      </c>
      <c r="N303" s="116" t="str">
        <f>'Vnos rezultatov'!R44</f>
        <v>x</v>
      </c>
      <c r="O303" s="116" t="str">
        <f>'Vnos rezultatov'!S44</f>
        <v>x</v>
      </c>
      <c r="P303" s="116" t="str">
        <f>'Vnos rezultatov'!T44</f>
        <v>x</v>
      </c>
      <c r="Q303" s="116" t="str">
        <f>'Vnos rezultatov'!U44</f>
        <v>x</v>
      </c>
      <c r="R303" s="116" t="str">
        <f>'Vnos rezultatov'!V44</f>
        <v>x</v>
      </c>
      <c r="S303" s="116" t="str">
        <f>'Vnos rezultatov'!W44</f>
        <v>x</v>
      </c>
      <c r="T303" s="116" t="str">
        <f>'Vnos rezultatov'!X44</f>
        <v>x</v>
      </c>
      <c r="U303" s="116" t="str">
        <f>'Vnos rezultatov'!Y44</f>
        <v>x</v>
      </c>
      <c r="V303" s="116">
        <f>SUM(D303:U303)</f>
        <v>0</v>
      </c>
    </row>
    <row r="304" spans="1:22" ht="15.75">
      <c r="A304" s="123"/>
      <c r="B304" s="123"/>
      <c r="C304" s="123" t="s">
        <v>11</v>
      </c>
      <c r="D304" s="116">
        <f>IF(D303&gt;(D$5+2),0,(D$5-D303+2))</f>
        <v>0</v>
      </c>
      <c r="E304" s="116">
        <f t="shared" ref="E304:U304" si="450">IF(E303&gt;(E$5+2),0,(E$5-E303+2))</f>
        <v>0</v>
      </c>
      <c r="F304" s="116">
        <f t="shared" si="450"/>
        <v>0</v>
      </c>
      <c r="G304" s="116">
        <f t="shared" si="450"/>
        <v>0</v>
      </c>
      <c r="H304" s="116">
        <f t="shared" si="450"/>
        <v>0</v>
      </c>
      <c r="I304" s="116">
        <f t="shared" si="450"/>
        <v>0</v>
      </c>
      <c r="J304" s="116">
        <f t="shared" si="450"/>
        <v>0</v>
      </c>
      <c r="K304" s="116">
        <f t="shared" si="450"/>
        <v>0</v>
      </c>
      <c r="L304" s="116">
        <f t="shared" si="450"/>
        <v>0</v>
      </c>
      <c r="M304" s="116">
        <f t="shared" si="450"/>
        <v>0</v>
      </c>
      <c r="N304" s="116">
        <f t="shared" si="450"/>
        <v>0</v>
      </c>
      <c r="O304" s="116">
        <f t="shared" si="450"/>
        <v>0</v>
      </c>
      <c r="P304" s="116">
        <f t="shared" si="450"/>
        <v>0</v>
      </c>
      <c r="Q304" s="116">
        <f t="shared" si="450"/>
        <v>0</v>
      </c>
      <c r="R304" s="116">
        <f t="shared" si="450"/>
        <v>0</v>
      </c>
      <c r="S304" s="116">
        <f t="shared" si="450"/>
        <v>0</v>
      </c>
      <c r="T304" s="116">
        <f t="shared" si="450"/>
        <v>0</v>
      </c>
      <c r="U304" s="116">
        <f t="shared" si="450"/>
        <v>0</v>
      </c>
      <c r="V304" s="116">
        <f>SUM(D304:U304)</f>
        <v>0</v>
      </c>
    </row>
    <row r="305" spans="1:22" ht="15.75">
      <c r="A305" s="123"/>
      <c r="B305" s="123"/>
      <c r="C305" s="123" t="s">
        <v>12</v>
      </c>
      <c r="D305" s="116">
        <f t="shared" ref="D305:E305" si="451">IF(D303="x",0,IF($C303&gt;18,IF($C303&gt;36,D309,D307),D306))</f>
        <v>0</v>
      </c>
      <c r="E305" s="116">
        <f t="shared" si="451"/>
        <v>0</v>
      </c>
      <c r="F305" s="116">
        <f>IF(F303="x",0,IF($C303&gt;18,IF($C303&gt;36,F309,F307),F306))</f>
        <v>0</v>
      </c>
      <c r="G305" s="116">
        <f t="shared" ref="G305:J305" si="452">IF(G303="x",0,IF($C303&gt;18,IF($C303&gt;36,G309,G307),G306))</f>
        <v>0</v>
      </c>
      <c r="H305" s="116">
        <f t="shared" si="452"/>
        <v>0</v>
      </c>
      <c r="I305" s="116">
        <f t="shared" si="452"/>
        <v>0</v>
      </c>
      <c r="J305" s="116">
        <f t="shared" si="452"/>
        <v>0</v>
      </c>
      <c r="K305" s="116">
        <f>IF(K303="x",0,IF($C303&gt;18,IF($C303&gt;36,K309,K307),K306))</f>
        <v>0</v>
      </c>
      <c r="L305" s="116">
        <f t="shared" ref="L305:M305" si="453">IF(L303="x",0,IF($C303&gt;18,IF($C303&gt;36,L309,L307),L306))</f>
        <v>0</v>
      </c>
      <c r="M305" s="116">
        <f t="shared" si="453"/>
        <v>0</v>
      </c>
      <c r="N305" s="116">
        <f>IF(N303="x",0,IF($C303&gt;18,IF($C303&gt;36,N309,N307),N306))</f>
        <v>0</v>
      </c>
      <c r="O305" s="116">
        <f t="shared" ref="O305:P305" si="454">IF(O303="x",0,IF($C303&gt;18,IF($C303&gt;36,O309,O307),O306))</f>
        <v>0</v>
      </c>
      <c r="P305" s="116">
        <f t="shared" si="454"/>
        <v>0</v>
      </c>
      <c r="Q305" s="116">
        <f>IF(Q303="x",0,IF($C303&gt;18,IF($C303&gt;36,Q309,Q307),Q306))</f>
        <v>0</v>
      </c>
      <c r="R305" s="116">
        <f t="shared" ref="R305:S305" si="455">IF(R303="x",0,IF($C303&gt;18,IF($C303&gt;36,R309,R307),R306))</f>
        <v>0</v>
      </c>
      <c r="S305" s="116">
        <f t="shared" si="455"/>
        <v>0</v>
      </c>
      <c r="T305" s="116">
        <f>IF(T303="x",0,IF($C303&gt;18,IF($C303&gt;36,T309,T307),T306))</f>
        <v>0</v>
      </c>
      <c r="U305" s="116">
        <f t="shared" ref="U305" si="456">IF(U303="x",0,IF($C303&gt;18,IF($C303&gt;36,U309,U307),U306))</f>
        <v>0</v>
      </c>
      <c r="V305" s="116">
        <f>SUM(D305:U305)</f>
        <v>0</v>
      </c>
    </row>
    <row r="306" spans="1:22" ht="5.0999999999999996" customHeight="1">
      <c r="A306" s="124"/>
      <c r="B306" s="125"/>
      <c r="C306" s="126" t="s">
        <v>13</v>
      </c>
      <c r="D306" s="125" t="e">
        <f t="shared" ref="D306:U306" si="457">IF(D$6&gt;$C303,D304,IF((D303-D$5)&lt;=2,(D304+1),IF((D303-D$5+1)=3,1,0)))</f>
        <v>#VALUE!</v>
      </c>
      <c r="E306" s="125">
        <f t="shared" si="457"/>
        <v>0</v>
      </c>
      <c r="F306" s="125">
        <f t="shared" si="457"/>
        <v>0</v>
      </c>
      <c r="G306" s="125" t="e">
        <f t="shared" si="457"/>
        <v>#VALUE!</v>
      </c>
      <c r="H306" s="125" t="e">
        <f t="shared" si="457"/>
        <v>#VALUE!</v>
      </c>
      <c r="I306" s="125" t="e">
        <f t="shared" si="457"/>
        <v>#VALUE!</v>
      </c>
      <c r="J306" s="125">
        <f t="shared" si="457"/>
        <v>0</v>
      </c>
      <c r="K306" s="125" t="e">
        <f t="shared" si="457"/>
        <v>#VALUE!</v>
      </c>
      <c r="L306" s="125">
        <f t="shared" si="457"/>
        <v>0</v>
      </c>
      <c r="M306" s="125" t="e">
        <f t="shared" si="457"/>
        <v>#VALUE!</v>
      </c>
      <c r="N306" s="125">
        <f t="shared" si="457"/>
        <v>0</v>
      </c>
      <c r="O306" s="125">
        <f t="shared" si="457"/>
        <v>0</v>
      </c>
      <c r="P306" s="125" t="e">
        <f t="shared" si="457"/>
        <v>#VALUE!</v>
      </c>
      <c r="Q306" s="125" t="e">
        <f t="shared" si="457"/>
        <v>#VALUE!</v>
      </c>
      <c r="R306" s="125" t="e">
        <f t="shared" si="457"/>
        <v>#VALUE!</v>
      </c>
      <c r="S306" s="125">
        <f t="shared" si="457"/>
        <v>0</v>
      </c>
      <c r="T306" s="125" t="e">
        <f t="shared" si="457"/>
        <v>#VALUE!</v>
      </c>
      <c r="U306" s="125">
        <f t="shared" si="457"/>
        <v>0</v>
      </c>
      <c r="V306" s="124"/>
    </row>
    <row r="307" spans="1:22" ht="5.0999999999999996" customHeight="1">
      <c r="A307" s="124"/>
      <c r="B307" s="125"/>
      <c r="C307" s="126" t="s">
        <v>14</v>
      </c>
      <c r="D307" s="125">
        <f>IF(D$6&gt;($C303-18),D308,IF((D303-D$5+1)&lt;=3,(D308+1),IF((D303-D$5+1)=4,1,0)))</f>
        <v>0</v>
      </c>
      <c r="E307" s="125">
        <f t="shared" ref="E307:U307" si="458">IF(E$6&gt;($C303-18),E308,IF((E303-E$5+1)&lt;=3,(E308+1),IF((E303-E$5+1)=4,1,0)))</f>
        <v>0</v>
      </c>
      <c r="F307" s="125">
        <f t="shared" si="458"/>
        <v>0</v>
      </c>
      <c r="G307" s="125">
        <f t="shared" si="458"/>
        <v>0</v>
      </c>
      <c r="H307" s="125">
        <f t="shared" si="458"/>
        <v>0</v>
      </c>
      <c r="I307" s="125">
        <f t="shared" si="458"/>
        <v>0</v>
      </c>
      <c r="J307" s="125">
        <f t="shared" si="458"/>
        <v>0</v>
      </c>
      <c r="K307" s="125">
        <f t="shared" si="458"/>
        <v>0</v>
      </c>
      <c r="L307" s="125">
        <f t="shared" si="458"/>
        <v>0</v>
      </c>
      <c r="M307" s="125">
        <f t="shared" si="458"/>
        <v>0</v>
      </c>
      <c r="N307" s="125">
        <f t="shared" si="458"/>
        <v>0</v>
      </c>
      <c r="O307" s="125">
        <f t="shared" si="458"/>
        <v>0</v>
      </c>
      <c r="P307" s="125">
        <f t="shared" si="458"/>
        <v>0</v>
      </c>
      <c r="Q307" s="125">
        <f t="shared" si="458"/>
        <v>0</v>
      </c>
      <c r="R307" s="125">
        <f t="shared" si="458"/>
        <v>0</v>
      </c>
      <c r="S307" s="125">
        <f t="shared" si="458"/>
        <v>0</v>
      </c>
      <c r="T307" s="125">
        <f t="shared" si="458"/>
        <v>0</v>
      </c>
      <c r="U307" s="125">
        <f t="shared" si="458"/>
        <v>0</v>
      </c>
      <c r="V307" s="124"/>
    </row>
    <row r="308" spans="1:22" ht="5.0999999999999996" customHeight="1">
      <c r="A308" s="124"/>
      <c r="B308" s="125"/>
      <c r="C308" s="127" t="s">
        <v>17</v>
      </c>
      <c r="D308" s="124">
        <f>IF(D303&gt;(D$5+3),0,(D$5-D303+3))</f>
        <v>0</v>
      </c>
      <c r="E308" s="124">
        <f t="shared" ref="E308:U308" si="459">IF(E303&gt;(E$5+3),0,(E$5-E303+3))</f>
        <v>0</v>
      </c>
      <c r="F308" s="124">
        <f t="shared" si="459"/>
        <v>0</v>
      </c>
      <c r="G308" s="124">
        <f t="shared" si="459"/>
        <v>0</v>
      </c>
      <c r="H308" s="124">
        <f t="shared" si="459"/>
        <v>0</v>
      </c>
      <c r="I308" s="124">
        <f t="shared" si="459"/>
        <v>0</v>
      </c>
      <c r="J308" s="124">
        <f t="shared" si="459"/>
        <v>0</v>
      </c>
      <c r="K308" s="124">
        <f t="shared" si="459"/>
        <v>0</v>
      </c>
      <c r="L308" s="124">
        <f t="shared" si="459"/>
        <v>0</v>
      </c>
      <c r="M308" s="124">
        <f t="shared" si="459"/>
        <v>0</v>
      </c>
      <c r="N308" s="124">
        <f t="shared" si="459"/>
        <v>0</v>
      </c>
      <c r="O308" s="124">
        <f t="shared" si="459"/>
        <v>0</v>
      </c>
      <c r="P308" s="124">
        <f t="shared" si="459"/>
        <v>0</v>
      </c>
      <c r="Q308" s="124">
        <f t="shared" si="459"/>
        <v>0</v>
      </c>
      <c r="R308" s="124">
        <f t="shared" si="459"/>
        <v>0</v>
      </c>
      <c r="S308" s="124">
        <f t="shared" si="459"/>
        <v>0</v>
      </c>
      <c r="T308" s="124">
        <f t="shared" si="459"/>
        <v>0</v>
      </c>
      <c r="U308" s="124">
        <f t="shared" si="459"/>
        <v>0</v>
      </c>
      <c r="V308" s="124"/>
    </row>
    <row r="309" spans="1:22" ht="5.0999999999999996" customHeight="1">
      <c r="A309" s="124"/>
      <c r="B309" s="125"/>
      <c r="C309" s="126" t="s">
        <v>15</v>
      </c>
      <c r="D309" s="125">
        <f>IF(D$6&gt;($C303-36),D310,IF((D303-D$5+1)&lt;=4,(D310+1),IF((D303-D$5+1)=5,1,0)))</f>
        <v>0</v>
      </c>
      <c r="E309" s="125">
        <f t="shared" ref="E309:U309" si="460">IF(E$6&gt;($C303-36),E310,IF((E303-E$5+1)&lt;=4,(E310+1),IF((E303-E$5+1)=5,1,0)))</f>
        <v>0</v>
      </c>
      <c r="F309" s="125">
        <f t="shared" si="460"/>
        <v>0</v>
      </c>
      <c r="G309" s="125">
        <f t="shared" si="460"/>
        <v>0</v>
      </c>
      <c r="H309" s="125">
        <f t="shared" si="460"/>
        <v>0</v>
      </c>
      <c r="I309" s="125">
        <f t="shared" si="460"/>
        <v>0</v>
      </c>
      <c r="J309" s="125">
        <f t="shared" si="460"/>
        <v>0</v>
      </c>
      <c r="K309" s="125">
        <f t="shared" si="460"/>
        <v>0</v>
      </c>
      <c r="L309" s="125">
        <f t="shared" si="460"/>
        <v>0</v>
      </c>
      <c r="M309" s="125">
        <f t="shared" si="460"/>
        <v>0</v>
      </c>
      <c r="N309" s="125">
        <f t="shared" si="460"/>
        <v>0</v>
      </c>
      <c r="O309" s="125">
        <f t="shared" si="460"/>
        <v>0</v>
      </c>
      <c r="P309" s="125">
        <f t="shared" si="460"/>
        <v>0</v>
      </c>
      <c r="Q309" s="125">
        <f t="shared" si="460"/>
        <v>0</v>
      </c>
      <c r="R309" s="125">
        <f t="shared" si="460"/>
        <v>0</v>
      </c>
      <c r="S309" s="125">
        <f t="shared" si="460"/>
        <v>0</v>
      </c>
      <c r="T309" s="125">
        <f t="shared" si="460"/>
        <v>0</v>
      </c>
      <c r="U309" s="125">
        <f t="shared" si="460"/>
        <v>0</v>
      </c>
      <c r="V309" s="124"/>
    </row>
    <row r="310" spans="1:22" ht="5.0999999999999996" customHeight="1">
      <c r="A310" s="124"/>
      <c r="B310" s="125"/>
      <c r="C310" s="127" t="s">
        <v>16</v>
      </c>
      <c r="D310" s="124">
        <f>IF(D303&gt;(D$5+4),0,(D$5-D303+4))</f>
        <v>0</v>
      </c>
      <c r="E310" s="124">
        <f t="shared" ref="E310:U310" si="461">IF(E303&gt;(E$5+4),0,(E$5-E303+4))</f>
        <v>0</v>
      </c>
      <c r="F310" s="124">
        <f t="shared" si="461"/>
        <v>0</v>
      </c>
      <c r="G310" s="124">
        <f t="shared" si="461"/>
        <v>0</v>
      </c>
      <c r="H310" s="124">
        <f t="shared" si="461"/>
        <v>0</v>
      </c>
      <c r="I310" s="124">
        <f t="shared" si="461"/>
        <v>0</v>
      </c>
      <c r="J310" s="124">
        <f t="shared" si="461"/>
        <v>0</v>
      </c>
      <c r="K310" s="124">
        <f t="shared" si="461"/>
        <v>0</v>
      </c>
      <c r="L310" s="124">
        <f t="shared" si="461"/>
        <v>0</v>
      </c>
      <c r="M310" s="124">
        <f t="shared" si="461"/>
        <v>0</v>
      </c>
      <c r="N310" s="124">
        <f t="shared" si="461"/>
        <v>0</v>
      </c>
      <c r="O310" s="124">
        <f t="shared" si="461"/>
        <v>0</v>
      </c>
      <c r="P310" s="124">
        <f t="shared" si="461"/>
        <v>0</v>
      </c>
      <c r="Q310" s="124">
        <f t="shared" si="461"/>
        <v>0</v>
      </c>
      <c r="R310" s="124">
        <f t="shared" si="461"/>
        <v>0</v>
      </c>
      <c r="S310" s="124">
        <f t="shared" si="461"/>
        <v>0</v>
      </c>
      <c r="T310" s="124">
        <f t="shared" si="461"/>
        <v>0</v>
      </c>
      <c r="U310" s="124">
        <f t="shared" si="461"/>
        <v>0</v>
      </c>
      <c r="V310" s="125"/>
    </row>
    <row r="311" spans="1:22" ht="15.75">
      <c r="A311" s="123">
        <f>'Vnos rezultatov'!B45</f>
        <v>0</v>
      </c>
      <c r="B311" s="123">
        <f>'Vnos rezultatov'!C45</f>
        <v>0</v>
      </c>
      <c r="C311" s="123">
        <f>'Vnos rezultatov'!E45</f>
        <v>10.8</v>
      </c>
      <c r="D311" s="116" t="str">
        <f>'Vnos rezultatov'!H45</f>
        <v>x</v>
      </c>
      <c r="E311" s="116" t="str">
        <f>'Vnos rezultatov'!I45</f>
        <v>x</v>
      </c>
      <c r="F311" s="116" t="str">
        <f>'Vnos rezultatov'!J45</f>
        <v>x</v>
      </c>
      <c r="G311" s="116" t="str">
        <f>'Vnos rezultatov'!K45</f>
        <v>x</v>
      </c>
      <c r="H311" s="116" t="str">
        <f>'Vnos rezultatov'!L45</f>
        <v>x</v>
      </c>
      <c r="I311" s="116" t="str">
        <f>'Vnos rezultatov'!M45</f>
        <v>x</v>
      </c>
      <c r="J311" s="116" t="str">
        <f>'Vnos rezultatov'!N45</f>
        <v>x</v>
      </c>
      <c r="K311" s="116" t="str">
        <f>'Vnos rezultatov'!O45</f>
        <v>x</v>
      </c>
      <c r="L311" s="116" t="str">
        <f>'Vnos rezultatov'!P45</f>
        <v>x</v>
      </c>
      <c r="M311" s="116" t="str">
        <f>'Vnos rezultatov'!Q45</f>
        <v>x</v>
      </c>
      <c r="N311" s="116" t="str">
        <f>'Vnos rezultatov'!R45</f>
        <v>x</v>
      </c>
      <c r="O311" s="116" t="str">
        <f>'Vnos rezultatov'!S45</f>
        <v>x</v>
      </c>
      <c r="P311" s="116" t="str">
        <f>'Vnos rezultatov'!T45</f>
        <v>x</v>
      </c>
      <c r="Q311" s="116" t="str">
        <f>'Vnos rezultatov'!U45</f>
        <v>x</v>
      </c>
      <c r="R311" s="116" t="str">
        <f>'Vnos rezultatov'!V45</f>
        <v>x</v>
      </c>
      <c r="S311" s="116" t="str">
        <f>'Vnos rezultatov'!W45</f>
        <v>x</v>
      </c>
      <c r="T311" s="116" t="str">
        <f>'Vnos rezultatov'!X45</f>
        <v>x</v>
      </c>
      <c r="U311" s="116" t="str">
        <f>'Vnos rezultatov'!Y45</f>
        <v>x</v>
      </c>
      <c r="V311" s="116">
        <f>SUM(D311:U311)</f>
        <v>0</v>
      </c>
    </row>
    <row r="312" spans="1:22" ht="15.75">
      <c r="A312" s="123"/>
      <c r="B312" s="123"/>
      <c r="C312" s="123" t="s">
        <v>11</v>
      </c>
      <c r="D312" s="116">
        <f>IF(D311&gt;(D$5+2),0,(D$5-D311+2))</f>
        <v>0</v>
      </c>
      <c r="E312" s="116">
        <f t="shared" ref="E312:U312" si="462">IF(E311&gt;(E$5+2),0,(E$5-E311+2))</f>
        <v>0</v>
      </c>
      <c r="F312" s="116">
        <f t="shared" si="462"/>
        <v>0</v>
      </c>
      <c r="G312" s="116">
        <f t="shared" si="462"/>
        <v>0</v>
      </c>
      <c r="H312" s="116">
        <f t="shared" si="462"/>
        <v>0</v>
      </c>
      <c r="I312" s="116">
        <f t="shared" si="462"/>
        <v>0</v>
      </c>
      <c r="J312" s="116">
        <f t="shared" si="462"/>
        <v>0</v>
      </c>
      <c r="K312" s="116">
        <f t="shared" si="462"/>
        <v>0</v>
      </c>
      <c r="L312" s="116">
        <f t="shared" si="462"/>
        <v>0</v>
      </c>
      <c r="M312" s="116">
        <f t="shared" si="462"/>
        <v>0</v>
      </c>
      <c r="N312" s="116">
        <f t="shared" si="462"/>
        <v>0</v>
      </c>
      <c r="O312" s="116">
        <f t="shared" si="462"/>
        <v>0</v>
      </c>
      <c r="P312" s="116">
        <f t="shared" si="462"/>
        <v>0</v>
      </c>
      <c r="Q312" s="116">
        <f t="shared" si="462"/>
        <v>0</v>
      </c>
      <c r="R312" s="116">
        <f t="shared" si="462"/>
        <v>0</v>
      </c>
      <c r="S312" s="116">
        <f t="shared" si="462"/>
        <v>0</v>
      </c>
      <c r="T312" s="116">
        <f t="shared" si="462"/>
        <v>0</v>
      </c>
      <c r="U312" s="116">
        <f t="shared" si="462"/>
        <v>0</v>
      </c>
      <c r="V312" s="116">
        <f>SUM(D312:U312)</f>
        <v>0</v>
      </c>
    </row>
    <row r="313" spans="1:22" ht="15.75">
      <c r="A313" s="123"/>
      <c r="B313" s="123"/>
      <c r="C313" s="123" t="s">
        <v>12</v>
      </c>
      <c r="D313" s="116">
        <f t="shared" ref="D313:E313" si="463">IF(D311="x",0,IF($C311&gt;18,IF($C311&gt;36,D317,D315),D314))</f>
        <v>0</v>
      </c>
      <c r="E313" s="116">
        <f t="shared" si="463"/>
        <v>0</v>
      </c>
      <c r="F313" s="116">
        <f>IF(F311="x",0,IF($C311&gt;18,IF($C311&gt;36,F317,F315),F314))</f>
        <v>0</v>
      </c>
      <c r="G313" s="116">
        <f t="shared" ref="G313:J313" si="464">IF(G311="x",0,IF($C311&gt;18,IF($C311&gt;36,G317,G315),G314))</f>
        <v>0</v>
      </c>
      <c r="H313" s="116">
        <f t="shared" si="464"/>
        <v>0</v>
      </c>
      <c r="I313" s="116">
        <f t="shared" si="464"/>
        <v>0</v>
      </c>
      <c r="J313" s="116">
        <f t="shared" si="464"/>
        <v>0</v>
      </c>
      <c r="K313" s="116">
        <f>IF(K311="x",0,IF($C311&gt;18,IF($C311&gt;36,K317,K315),K314))</f>
        <v>0</v>
      </c>
      <c r="L313" s="116">
        <f t="shared" ref="L313:M313" si="465">IF(L311="x",0,IF($C311&gt;18,IF($C311&gt;36,L317,L315),L314))</f>
        <v>0</v>
      </c>
      <c r="M313" s="116">
        <f t="shared" si="465"/>
        <v>0</v>
      </c>
      <c r="N313" s="116">
        <f>IF(N311="x",0,IF($C311&gt;18,IF($C311&gt;36,N317,N315),N314))</f>
        <v>0</v>
      </c>
      <c r="O313" s="116">
        <f t="shared" ref="O313:P313" si="466">IF(O311="x",0,IF($C311&gt;18,IF($C311&gt;36,O317,O315),O314))</f>
        <v>0</v>
      </c>
      <c r="P313" s="116">
        <f t="shared" si="466"/>
        <v>0</v>
      </c>
      <c r="Q313" s="116">
        <f>IF(Q311="x",0,IF($C311&gt;18,IF($C311&gt;36,Q317,Q315),Q314))</f>
        <v>0</v>
      </c>
      <c r="R313" s="116">
        <f t="shared" ref="R313:S313" si="467">IF(R311="x",0,IF($C311&gt;18,IF($C311&gt;36,R317,R315),R314))</f>
        <v>0</v>
      </c>
      <c r="S313" s="116">
        <f t="shared" si="467"/>
        <v>0</v>
      </c>
      <c r="T313" s="116">
        <f>IF(T311="x",0,IF($C311&gt;18,IF($C311&gt;36,T317,T315),T314))</f>
        <v>0</v>
      </c>
      <c r="U313" s="116">
        <f t="shared" ref="U313" si="468">IF(U311="x",0,IF($C311&gt;18,IF($C311&gt;36,U317,U315),U314))</f>
        <v>0</v>
      </c>
      <c r="V313" s="116">
        <f>SUM(D313:U313)</f>
        <v>0</v>
      </c>
    </row>
    <row r="314" spans="1:22" ht="5.0999999999999996" customHeight="1">
      <c r="A314" s="124"/>
      <c r="B314" s="125"/>
      <c r="C314" s="126" t="s">
        <v>13</v>
      </c>
      <c r="D314" s="125" t="e">
        <f t="shared" ref="D314:U314" si="469">IF(D$6&gt;$C311,D312,IF((D311-D$5)&lt;=2,(D312+1),IF((D311-D$5+1)=3,1,0)))</f>
        <v>#VALUE!</v>
      </c>
      <c r="E314" s="125">
        <f t="shared" si="469"/>
        <v>0</v>
      </c>
      <c r="F314" s="125">
        <f t="shared" si="469"/>
        <v>0</v>
      </c>
      <c r="G314" s="125" t="e">
        <f t="shared" si="469"/>
        <v>#VALUE!</v>
      </c>
      <c r="H314" s="125" t="e">
        <f t="shared" si="469"/>
        <v>#VALUE!</v>
      </c>
      <c r="I314" s="125" t="e">
        <f t="shared" si="469"/>
        <v>#VALUE!</v>
      </c>
      <c r="J314" s="125">
        <f t="shared" si="469"/>
        <v>0</v>
      </c>
      <c r="K314" s="125" t="e">
        <f t="shared" si="469"/>
        <v>#VALUE!</v>
      </c>
      <c r="L314" s="125">
        <f t="shared" si="469"/>
        <v>0</v>
      </c>
      <c r="M314" s="125" t="e">
        <f t="shared" si="469"/>
        <v>#VALUE!</v>
      </c>
      <c r="N314" s="125">
        <f t="shared" si="469"/>
        <v>0</v>
      </c>
      <c r="O314" s="125">
        <f t="shared" si="469"/>
        <v>0</v>
      </c>
      <c r="P314" s="125" t="e">
        <f t="shared" si="469"/>
        <v>#VALUE!</v>
      </c>
      <c r="Q314" s="125" t="e">
        <f t="shared" si="469"/>
        <v>#VALUE!</v>
      </c>
      <c r="R314" s="125" t="e">
        <f t="shared" si="469"/>
        <v>#VALUE!</v>
      </c>
      <c r="S314" s="125">
        <f t="shared" si="469"/>
        <v>0</v>
      </c>
      <c r="T314" s="125" t="e">
        <f t="shared" si="469"/>
        <v>#VALUE!</v>
      </c>
      <c r="U314" s="125">
        <f t="shared" si="469"/>
        <v>0</v>
      </c>
      <c r="V314" s="124"/>
    </row>
    <row r="315" spans="1:22" ht="5.0999999999999996" customHeight="1">
      <c r="A315" s="124"/>
      <c r="B315" s="125"/>
      <c r="C315" s="126" t="s">
        <v>14</v>
      </c>
      <c r="D315" s="125">
        <f>IF(D$6&gt;($C311-18),D316,IF((D311-D$5+1)&lt;=3,(D316+1),IF((D311-D$5+1)=4,1,0)))</f>
        <v>0</v>
      </c>
      <c r="E315" s="125">
        <f t="shared" ref="E315:U315" si="470">IF(E$6&gt;($C311-18),E316,IF((E311-E$5+1)&lt;=3,(E316+1),IF((E311-E$5+1)=4,1,0)))</f>
        <v>0</v>
      </c>
      <c r="F315" s="125">
        <f t="shared" si="470"/>
        <v>0</v>
      </c>
      <c r="G315" s="125">
        <f t="shared" si="470"/>
        <v>0</v>
      </c>
      <c r="H315" s="125">
        <f t="shared" si="470"/>
        <v>0</v>
      </c>
      <c r="I315" s="125">
        <f t="shared" si="470"/>
        <v>0</v>
      </c>
      <c r="J315" s="125">
        <f t="shared" si="470"/>
        <v>0</v>
      </c>
      <c r="K315" s="125">
        <f t="shared" si="470"/>
        <v>0</v>
      </c>
      <c r="L315" s="125">
        <f t="shared" si="470"/>
        <v>0</v>
      </c>
      <c r="M315" s="125">
        <f t="shared" si="470"/>
        <v>0</v>
      </c>
      <c r="N315" s="125">
        <f t="shared" si="470"/>
        <v>0</v>
      </c>
      <c r="O315" s="125">
        <f t="shared" si="470"/>
        <v>0</v>
      </c>
      <c r="P315" s="125">
        <f t="shared" si="470"/>
        <v>0</v>
      </c>
      <c r="Q315" s="125">
        <f t="shared" si="470"/>
        <v>0</v>
      </c>
      <c r="R315" s="125">
        <f t="shared" si="470"/>
        <v>0</v>
      </c>
      <c r="S315" s="125">
        <f t="shared" si="470"/>
        <v>0</v>
      </c>
      <c r="T315" s="125">
        <f t="shared" si="470"/>
        <v>0</v>
      </c>
      <c r="U315" s="125">
        <f t="shared" si="470"/>
        <v>0</v>
      </c>
      <c r="V315" s="124"/>
    </row>
    <row r="316" spans="1:22" ht="5.0999999999999996" customHeight="1">
      <c r="A316" s="124"/>
      <c r="B316" s="125"/>
      <c r="C316" s="127" t="s">
        <v>17</v>
      </c>
      <c r="D316" s="124">
        <f>IF(D311&gt;(D$5+3),0,(D$5-D311+3))</f>
        <v>0</v>
      </c>
      <c r="E316" s="124">
        <f t="shared" ref="E316:U316" si="471">IF(E311&gt;(E$5+3),0,(E$5-E311+3))</f>
        <v>0</v>
      </c>
      <c r="F316" s="124">
        <f t="shared" si="471"/>
        <v>0</v>
      </c>
      <c r="G316" s="124">
        <f t="shared" si="471"/>
        <v>0</v>
      </c>
      <c r="H316" s="124">
        <f t="shared" si="471"/>
        <v>0</v>
      </c>
      <c r="I316" s="124">
        <f t="shared" si="471"/>
        <v>0</v>
      </c>
      <c r="J316" s="124">
        <f t="shared" si="471"/>
        <v>0</v>
      </c>
      <c r="K316" s="124">
        <f t="shared" si="471"/>
        <v>0</v>
      </c>
      <c r="L316" s="124">
        <f t="shared" si="471"/>
        <v>0</v>
      </c>
      <c r="M316" s="124">
        <f t="shared" si="471"/>
        <v>0</v>
      </c>
      <c r="N316" s="124">
        <f t="shared" si="471"/>
        <v>0</v>
      </c>
      <c r="O316" s="124">
        <f t="shared" si="471"/>
        <v>0</v>
      </c>
      <c r="P316" s="124">
        <f t="shared" si="471"/>
        <v>0</v>
      </c>
      <c r="Q316" s="124">
        <f t="shared" si="471"/>
        <v>0</v>
      </c>
      <c r="R316" s="124">
        <f t="shared" si="471"/>
        <v>0</v>
      </c>
      <c r="S316" s="124">
        <f t="shared" si="471"/>
        <v>0</v>
      </c>
      <c r="T316" s="124">
        <f t="shared" si="471"/>
        <v>0</v>
      </c>
      <c r="U316" s="124">
        <f t="shared" si="471"/>
        <v>0</v>
      </c>
      <c r="V316" s="124"/>
    </row>
    <row r="317" spans="1:22" ht="5.0999999999999996" customHeight="1">
      <c r="A317" s="124"/>
      <c r="B317" s="125"/>
      <c r="C317" s="126" t="s">
        <v>15</v>
      </c>
      <c r="D317" s="125">
        <f>IF(D$6&gt;($C311-36),D318,IF((D311-D$5+1)&lt;=4,(D318+1),IF((D311-D$5+1)=5,1,0)))</f>
        <v>0</v>
      </c>
      <c r="E317" s="125">
        <f t="shared" ref="E317:U317" si="472">IF(E$6&gt;($C311-36),E318,IF((E311-E$5+1)&lt;=4,(E318+1),IF((E311-E$5+1)=5,1,0)))</f>
        <v>0</v>
      </c>
      <c r="F317" s="125">
        <f t="shared" si="472"/>
        <v>0</v>
      </c>
      <c r="G317" s="125">
        <f t="shared" si="472"/>
        <v>0</v>
      </c>
      <c r="H317" s="125">
        <f t="shared" si="472"/>
        <v>0</v>
      </c>
      <c r="I317" s="125">
        <f t="shared" si="472"/>
        <v>0</v>
      </c>
      <c r="J317" s="125">
        <f t="shared" si="472"/>
        <v>0</v>
      </c>
      <c r="K317" s="125">
        <f t="shared" si="472"/>
        <v>0</v>
      </c>
      <c r="L317" s="125">
        <f t="shared" si="472"/>
        <v>0</v>
      </c>
      <c r="M317" s="125">
        <f t="shared" si="472"/>
        <v>0</v>
      </c>
      <c r="N317" s="125">
        <f t="shared" si="472"/>
        <v>0</v>
      </c>
      <c r="O317" s="125">
        <f t="shared" si="472"/>
        <v>0</v>
      </c>
      <c r="P317" s="125">
        <f t="shared" si="472"/>
        <v>0</v>
      </c>
      <c r="Q317" s="125">
        <f t="shared" si="472"/>
        <v>0</v>
      </c>
      <c r="R317" s="125">
        <f t="shared" si="472"/>
        <v>0</v>
      </c>
      <c r="S317" s="125">
        <f t="shared" si="472"/>
        <v>0</v>
      </c>
      <c r="T317" s="125">
        <f t="shared" si="472"/>
        <v>0</v>
      </c>
      <c r="U317" s="125">
        <f t="shared" si="472"/>
        <v>0</v>
      </c>
      <c r="V317" s="124"/>
    </row>
    <row r="318" spans="1:22" ht="5.0999999999999996" customHeight="1">
      <c r="A318" s="124"/>
      <c r="B318" s="125"/>
      <c r="C318" s="127" t="s">
        <v>16</v>
      </c>
      <c r="D318" s="124">
        <f>IF(D311&gt;(D$5+4),0,(D$5-D311+4))</f>
        <v>0</v>
      </c>
      <c r="E318" s="124">
        <f t="shared" ref="E318:U318" si="473">IF(E311&gt;(E$5+4),0,(E$5-E311+4))</f>
        <v>0</v>
      </c>
      <c r="F318" s="124">
        <f t="shared" si="473"/>
        <v>0</v>
      </c>
      <c r="G318" s="124">
        <f t="shared" si="473"/>
        <v>0</v>
      </c>
      <c r="H318" s="124">
        <f t="shared" si="473"/>
        <v>0</v>
      </c>
      <c r="I318" s="124">
        <f t="shared" si="473"/>
        <v>0</v>
      </c>
      <c r="J318" s="124">
        <f t="shared" si="473"/>
        <v>0</v>
      </c>
      <c r="K318" s="124">
        <f t="shared" si="473"/>
        <v>0</v>
      </c>
      <c r="L318" s="124">
        <f t="shared" si="473"/>
        <v>0</v>
      </c>
      <c r="M318" s="124">
        <f t="shared" si="473"/>
        <v>0</v>
      </c>
      <c r="N318" s="124">
        <f t="shared" si="473"/>
        <v>0</v>
      </c>
      <c r="O318" s="124">
        <f t="shared" si="473"/>
        <v>0</v>
      </c>
      <c r="P318" s="124">
        <f t="shared" si="473"/>
        <v>0</v>
      </c>
      <c r="Q318" s="124">
        <f t="shared" si="473"/>
        <v>0</v>
      </c>
      <c r="R318" s="124">
        <f t="shared" si="473"/>
        <v>0</v>
      </c>
      <c r="S318" s="124">
        <f t="shared" si="473"/>
        <v>0</v>
      </c>
      <c r="T318" s="124">
        <f t="shared" si="473"/>
        <v>0</v>
      </c>
      <c r="U318" s="124">
        <f t="shared" si="473"/>
        <v>0</v>
      </c>
      <c r="V318" s="125"/>
    </row>
    <row r="319" spans="1:22" ht="15.75">
      <c r="A319" s="123">
        <f>'Vnos rezultatov'!B46</f>
        <v>0</v>
      </c>
      <c r="B319" s="123">
        <f>'Vnos rezultatov'!C46</f>
        <v>0</v>
      </c>
      <c r="C319" s="123">
        <f>'Vnos rezultatov'!E46</f>
        <v>10.8</v>
      </c>
      <c r="D319" s="116" t="str">
        <f>'Vnos rezultatov'!H46</f>
        <v>x</v>
      </c>
      <c r="E319" s="116" t="str">
        <f>'Vnos rezultatov'!I46</f>
        <v>x</v>
      </c>
      <c r="F319" s="116" t="str">
        <f>'Vnos rezultatov'!J46</f>
        <v>x</v>
      </c>
      <c r="G319" s="116" t="str">
        <f>'Vnos rezultatov'!K46</f>
        <v>x</v>
      </c>
      <c r="H319" s="116" t="str">
        <f>'Vnos rezultatov'!L46</f>
        <v>x</v>
      </c>
      <c r="I319" s="116" t="str">
        <f>'Vnos rezultatov'!M46</f>
        <v>x</v>
      </c>
      <c r="J319" s="116" t="str">
        <f>'Vnos rezultatov'!N46</f>
        <v>x</v>
      </c>
      <c r="K319" s="116" t="str">
        <f>'Vnos rezultatov'!O46</f>
        <v>x</v>
      </c>
      <c r="L319" s="116" t="str">
        <f>'Vnos rezultatov'!P46</f>
        <v>x</v>
      </c>
      <c r="M319" s="116" t="str">
        <f>'Vnos rezultatov'!Q46</f>
        <v>x</v>
      </c>
      <c r="N319" s="116" t="str">
        <f>'Vnos rezultatov'!R46</f>
        <v>x</v>
      </c>
      <c r="O319" s="116" t="str">
        <f>'Vnos rezultatov'!S46</f>
        <v>x</v>
      </c>
      <c r="P319" s="116" t="str">
        <f>'Vnos rezultatov'!T46</f>
        <v>x</v>
      </c>
      <c r="Q319" s="116" t="str">
        <f>'Vnos rezultatov'!U46</f>
        <v>x</v>
      </c>
      <c r="R319" s="116" t="str">
        <f>'Vnos rezultatov'!V46</f>
        <v>x</v>
      </c>
      <c r="S319" s="116" t="str">
        <f>'Vnos rezultatov'!W46</f>
        <v>x</v>
      </c>
      <c r="T319" s="116" t="str">
        <f>'Vnos rezultatov'!X46</f>
        <v>x</v>
      </c>
      <c r="U319" s="116" t="str">
        <f>'Vnos rezultatov'!Y46</f>
        <v>x</v>
      </c>
      <c r="V319" s="116">
        <f>SUM(D319:U319)</f>
        <v>0</v>
      </c>
    </row>
    <row r="320" spans="1:22" ht="15.75">
      <c r="A320" s="123"/>
      <c r="B320" s="123"/>
      <c r="C320" s="123" t="s">
        <v>11</v>
      </c>
      <c r="D320" s="116">
        <f>IF(D319&gt;(D$5+2),0,(D$5-D319+2))</f>
        <v>0</v>
      </c>
      <c r="E320" s="116">
        <f t="shared" ref="E320:U320" si="474">IF(E319&gt;(E$5+2),0,(E$5-E319+2))</f>
        <v>0</v>
      </c>
      <c r="F320" s="116">
        <f t="shared" si="474"/>
        <v>0</v>
      </c>
      <c r="G320" s="116">
        <f t="shared" si="474"/>
        <v>0</v>
      </c>
      <c r="H320" s="116">
        <f t="shared" si="474"/>
        <v>0</v>
      </c>
      <c r="I320" s="116">
        <f t="shared" si="474"/>
        <v>0</v>
      </c>
      <c r="J320" s="116">
        <f t="shared" si="474"/>
        <v>0</v>
      </c>
      <c r="K320" s="116">
        <f t="shared" si="474"/>
        <v>0</v>
      </c>
      <c r="L320" s="116">
        <f t="shared" si="474"/>
        <v>0</v>
      </c>
      <c r="M320" s="116">
        <f t="shared" si="474"/>
        <v>0</v>
      </c>
      <c r="N320" s="116">
        <f t="shared" si="474"/>
        <v>0</v>
      </c>
      <c r="O320" s="116">
        <f t="shared" si="474"/>
        <v>0</v>
      </c>
      <c r="P320" s="116">
        <f t="shared" si="474"/>
        <v>0</v>
      </c>
      <c r="Q320" s="116">
        <f t="shared" si="474"/>
        <v>0</v>
      </c>
      <c r="R320" s="116">
        <f t="shared" si="474"/>
        <v>0</v>
      </c>
      <c r="S320" s="116">
        <f t="shared" si="474"/>
        <v>0</v>
      </c>
      <c r="T320" s="116">
        <f t="shared" si="474"/>
        <v>0</v>
      </c>
      <c r="U320" s="116">
        <f t="shared" si="474"/>
        <v>0</v>
      </c>
      <c r="V320" s="116">
        <f>SUM(D320:U320)</f>
        <v>0</v>
      </c>
    </row>
    <row r="321" spans="1:22" ht="15.75">
      <c r="A321" s="123"/>
      <c r="B321" s="123"/>
      <c r="C321" s="123" t="s">
        <v>12</v>
      </c>
      <c r="D321" s="116">
        <f t="shared" ref="D321:E321" si="475">IF(D319="x",0,IF($C319&gt;18,IF($C319&gt;36,D325,D323),D322))</f>
        <v>0</v>
      </c>
      <c r="E321" s="116">
        <f t="shared" si="475"/>
        <v>0</v>
      </c>
      <c r="F321" s="116">
        <f>IF(F319="x",0,IF($C319&gt;18,IF($C319&gt;36,F325,F323),F322))</f>
        <v>0</v>
      </c>
      <c r="G321" s="116">
        <f t="shared" ref="G321:J321" si="476">IF(G319="x",0,IF($C319&gt;18,IF($C319&gt;36,G325,G323),G322))</f>
        <v>0</v>
      </c>
      <c r="H321" s="116">
        <f t="shared" si="476"/>
        <v>0</v>
      </c>
      <c r="I321" s="116">
        <f t="shared" si="476"/>
        <v>0</v>
      </c>
      <c r="J321" s="116">
        <f t="shared" si="476"/>
        <v>0</v>
      </c>
      <c r="K321" s="116">
        <f>IF(K319="x",0,IF($C319&gt;18,IF($C319&gt;36,K325,K323),K322))</f>
        <v>0</v>
      </c>
      <c r="L321" s="116">
        <f t="shared" ref="L321:M321" si="477">IF(L319="x",0,IF($C319&gt;18,IF($C319&gt;36,L325,L323),L322))</f>
        <v>0</v>
      </c>
      <c r="M321" s="116">
        <f t="shared" si="477"/>
        <v>0</v>
      </c>
      <c r="N321" s="116">
        <f>IF(N319="x",0,IF($C319&gt;18,IF($C319&gt;36,N325,N323),N322))</f>
        <v>0</v>
      </c>
      <c r="O321" s="116">
        <f t="shared" ref="O321:P321" si="478">IF(O319="x",0,IF($C319&gt;18,IF($C319&gt;36,O325,O323),O322))</f>
        <v>0</v>
      </c>
      <c r="P321" s="116">
        <f t="shared" si="478"/>
        <v>0</v>
      </c>
      <c r="Q321" s="116">
        <f>IF(Q319="x",0,IF($C319&gt;18,IF($C319&gt;36,Q325,Q323),Q322))</f>
        <v>0</v>
      </c>
      <c r="R321" s="116">
        <f t="shared" ref="R321:S321" si="479">IF(R319="x",0,IF($C319&gt;18,IF($C319&gt;36,R325,R323),R322))</f>
        <v>0</v>
      </c>
      <c r="S321" s="116">
        <f t="shared" si="479"/>
        <v>0</v>
      </c>
      <c r="T321" s="116">
        <f>IF(T319="x",0,IF($C319&gt;18,IF($C319&gt;36,T325,T323),T322))</f>
        <v>0</v>
      </c>
      <c r="U321" s="116">
        <f t="shared" ref="U321" si="480">IF(U319="x",0,IF($C319&gt;18,IF($C319&gt;36,U325,U323),U322))</f>
        <v>0</v>
      </c>
      <c r="V321" s="116">
        <f>SUM(D321:U321)</f>
        <v>0</v>
      </c>
    </row>
    <row r="322" spans="1:22" ht="5.0999999999999996" customHeight="1">
      <c r="A322" s="124"/>
      <c r="B322" s="125"/>
      <c r="C322" s="126" t="s">
        <v>13</v>
      </c>
      <c r="D322" s="125" t="e">
        <f t="shared" ref="D322:U322" si="481">IF(D$6&gt;$C319,D320,IF((D319-D$5)&lt;=2,(D320+1),IF((D319-D$5+1)=3,1,0)))</f>
        <v>#VALUE!</v>
      </c>
      <c r="E322" s="125">
        <f t="shared" si="481"/>
        <v>0</v>
      </c>
      <c r="F322" s="125">
        <f t="shared" si="481"/>
        <v>0</v>
      </c>
      <c r="G322" s="125" t="e">
        <f t="shared" si="481"/>
        <v>#VALUE!</v>
      </c>
      <c r="H322" s="125" t="e">
        <f t="shared" si="481"/>
        <v>#VALUE!</v>
      </c>
      <c r="I322" s="125" t="e">
        <f t="shared" si="481"/>
        <v>#VALUE!</v>
      </c>
      <c r="J322" s="125">
        <f t="shared" si="481"/>
        <v>0</v>
      </c>
      <c r="K322" s="125" t="e">
        <f t="shared" si="481"/>
        <v>#VALUE!</v>
      </c>
      <c r="L322" s="125">
        <f t="shared" si="481"/>
        <v>0</v>
      </c>
      <c r="M322" s="125" t="e">
        <f t="shared" si="481"/>
        <v>#VALUE!</v>
      </c>
      <c r="N322" s="125">
        <f t="shared" si="481"/>
        <v>0</v>
      </c>
      <c r="O322" s="125">
        <f t="shared" si="481"/>
        <v>0</v>
      </c>
      <c r="P322" s="125" t="e">
        <f t="shared" si="481"/>
        <v>#VALUE!</v>
      </c>
      <c r="Q322" s="125" t="e">
        <f t="shared" si="481"/>
        <v>#VALUE!</v>
      </c>
      <c r="R322" s="125" t="e">
        <f t="shared" si="481"/>
        <v>#VALUE!</v>
      </c>
      <c r="S322" s="125">
        <f t="shared" si="481"/>
        <v>0</v>
      </c>
      <c r="T322" s="125" t="e">
        <f t="shared" si="481"/>
        <v>#VALUE!</v>
      </c>
      <c r="U322" s="125">
        <f t="shared" si="481"/>
        <v>0</v>
      </c>
      <c r="V322" s="124"/>
    </row>
    <row r="323" spans="1:22" ht="5.0999999999999996" customHeight="1">
      <c r="A323" s="124"/>
      <c r="B323" s="125"/>
      <c r="C323" s="126" t="s">
        <v>14</v>
      </c>
      <c r="D323" s="125">
        <f>IF(D$6&gt;($C319-18),D324,IF((D319-D$5+1)&lt;=3,(D324+1),IF((D319-D$5+1)=4,1,0)))</f>
        <v>0</v>
      </c>
      <c r="E323" s="125">
        <f t="shared" ref="E323:U323" si="482">IF(E$6&gt;($C319-18),E324,IF((E319-E$5+1)&lt;=3,(E324+1),IF((E319-E$5+1)=4,1,0)))</f>
        <v>0</v>
      </c>
      <c r="F323" s="125">
        <f t="shared" si="482"/>
        <v>0</v>
      </c>
      <c r="G323" s="125">
        <f t="shared" si="482"/>
        <v>0</v>
      </c>
      <c r="H323" s="125">
        <f t="shared" si="482"/>
        <v>0</v>
      </c>
      <c r="I323" s="125">
        <f t="shared" si="482"/>
        <v>0</v>
      </c>
      <c r="J323" s="125">
        <f t="shared" si="482"/>
        <v>0</v>
      </c>
      <c r="K323" s="125">
        <f t="shared" si="482"/>
        <v>0</v>
      </c>
      <c r="L323" s="125">
        <f t="shared" si="482"/>
        <v>0</v>
      </c>
      <c r="M323" s="125">
        <f t="shared" si="482"/>
        <v>0</v>
      </c>
      <c r="N323" s="125">
        <f t="shared" si="482"/>
        <v>0</v>
      </c>
      <c r="O323" s="125">
        <f t="shared" si="482"/>
        <v>0</v>
      </c>
      <c r="P323" s="125">
        <f t="shared" si="482"/>
        <v>0</v>
      </c>
      <c r="Q323" s="125">
        <f t="shared" si="482"/>
        <v>0</v>
      </c>
      <c r="R323" s="125">
        <f t="shared" si="482"/>
        <v>0</v>
      </c>
      <c r="S323" s="125">
        <f t="shared" si="482"/>
        <v>0</v>
      </c>
      <c r="T323" s="125">
        <f t="shared" si="482"/>
        <v>0</v>
      </c>
      <c r="U323" s="125">
        <f t="shared" si="482"/>
        <v>0</v>
      </c>
      <c r="V323" s="124"/>
    </row>
    <row r="324" spans="1:22" ht="5.0999999999999996" customHeight="1">
      <c r="A324" s="124"/>
      <c r="B324" s="125"/>
      <c r="C324" s="127" t="s">
        <v>17</v>
      </c>
      <c r="D324" s="124">
        <f>IF(D319&gt;(D$5+3),0,(D$5-D319+3))</f>
        <v>0</v>
      </c>
      <c r="E324" s="124">
        <f t="shared" ref="E324:U324" si="483">IF(E319&gt;(E$5+3),0,(E$5-E319+3))</f>
        <v>0</v>
      </c>
      <c r="F324" s="124">
        <f t="shared" si="483"/>
        <v>0</v>
      </c>
      <c r="G324" s="124">
        <f t="shared" si="483"/>
        <v>0</v>
      </c>
      <c r="H324" s="124">
        <f t="shared" si="483"/>
        <v>0</v>
      </c>
      <c r="I324" s="124">
        <f t="shared" si="483"/>
        <v>0</v>
      </c>
      <c r="J324" s="124">
        <f t="shared" si="483"/>
        <v>0</v>
      </c>
      <c r="K324" s="124">
        <f t="shared" si="483"/>
        <v>0</v>
      </c>
      <c r="L324" s="124">
        <f t="shared" si="483"/>
        <v>0</v>
      </c>
      <c r="M324" s="124">
        <f t="shared" si="483"/>
        <v>0</v>
      </c>
      <c r="N324" s="124">
        <f t="shared" si="483"/>
        <v>0</v>
      </c>
      <c r="O324" s="124">
        <f t="shared" si="483"/>
        <v>0</v>
      </c>
      <c r="P324" s="124">
        <f t="shared" si="483"/>
        <v>0</v>
      </c>
      <c r="Q324" s="124">
        <f t="shared" si="483"/>
        <v>0</v>
      </c>
      <c r="R324" s="124">
        <f t="shared" si="483"/>
        <v>0</v>
      </c>
      <c r="S324" s="124">
        <f t="shared" si="483"/>
        <v>0</v>
      </c>
      <c r="T324" s="124">
        <f t="shared" si="483"/>
        <v>0</v>
      </c>
      <c r="U324" s="124">
        <f t="shared" si="483"/>
        <v>0</v>
      </c>
      <c r="V324" s="124"/>
    </row>
    <row r="325" spans="1:22" ht="5.0999999999999996" customHeight="1">
      <c r="A325" s="124"/>
      <c r="B325" s="125"/>
      <c r="C325" s="126" t="s">
        <v>15</v>
      </c>
      <c r="D325" s="125">
        <f>IF(D$6&gt;($C319-36),D326,IF((D319-D$5+1)&lt;=4,(D326+1),IF((D319-D$5+1)=5,1,0)))</f>
        <v>0</v>
      </c>
      <c r="E325" s="125">
        <f t="shared" ref="E325:U325" si="484">IF(E$6&gt;($C319-36),E326,IF((E319-E$5+1)&lt;=4,(E326+1),IF((E319-E$5+1)=5,1,0)))</f>
        <v>0</v>
      </c>
      <c r="F325" s="125">
        <f t="shared" si="484"/>
        <v>0</v>
      </c>
      <c r="G325" s="125">
        <f t="shared" si="484"/>
        <v>0</v>
      </c>
      <c r="H325" s="125">
        <f t="shared" si="484"/>
        <v>0</v>
      </c>
      <c r="I325" s="125">
        <f t="shared" si="484"/>
        <v>0</v>
      </c>
      <c r="J325" s="125">
        <f t="shared" si="484"/>
        <v>0</v>
      </c>
      <c r="K325" s="125">
        <f t="shared" si="484"/>
        <v>0</v>
      </c>
      <c r="L325" s="125">
        <f t="shared" si="484"/>
        <v>0</v>
      </c>
      <c r="M325" s="125">
        <f t="shared" si="484"/>
        <v>0</v>
      </c>
      <c r="N325" s="125">
        <f t="shared" si="484"/>
        <v>0</v>
      </c>
      <c r="O325" s="125">
        <f t="shared" si="484"/>
        <v>0</v>
      </c>
      <c r="P325" s="125">
        <f t="shared" si="484"/>
        <v>0</v>
      </c>
      <c r="Q325" s="125">
        <f t="shared" si="484"/>
        <v>0</v>
      </c>
      <c r="R325" s="125">
        <f t="shared" si="484"/>
        <v>0</v>
      </c>
      <c r="S325" s="125">
        <f t="shared" si="484"/>
        <v>0</v>
      </c>
      <c r="T325" s="125">
        <f t="shared" si="484"/>
        <v>0</v>
      </c>
      <c r="U325" s="125">
        <f t="shared" si="484"/>
        <v>0</v>
      </c>
      <c r="V325" s="124"/>
    </row>
    <row r="326" spans="1:22" ht="5.0999999999999996" customHeight="1">
      <c r="A326" s="124"/>
      <c r="B326" s="125"/>
      <c r="C326" s="127" t="s">
        <v>16</v>
      </c>
      <c r="D326" s="124">
        <f>IF(D319&gt;(D$5+4),0,(D$5-D319+4))</f>
        <v>0</v>
      </c>
      <c r="E326" s="124">
        <f t="shared" ref="E326:U326" si="485">IF(E319&gt;(E$5+4),0,(E$5-E319+4))</f>
        <v>0</v>
      </c>
      <c r="F326" s="124">
        <f t="shared" si="485"/>
        <v>0</v>
      </c>
      <c r="G326" s="124">
        <f t="shared" si="485"/>
        <v>0</v>
      </c>
      <c r="H326" s="124">
        <f t="shared" si="485"/>
        <v>0</v>
      </c>
      <c r="I326" s="124">
        <f t="shared" si="485"/>
        <v>0</v>
      </c>
      <c r="J326" s="124">
        <f t="shared" si="485"/>
        <v>0</v>
      </c>
      <c r="K326" s="124">
        <f t="shared" si="485"/>
        <v>0</v>
      </c>
      <c r="L326" s="124">
        <f t="shared" si="485"/>
        <v>0</v>
      </c>
      <c r="M326" s="124">
        <f t="shared" si="485"/>
        <v>0</v>
      </c>
      <c r="N326" s="124">
        <f t="shared" si="485"/>
        <v>0</v>
      </c>
      <c r="O326" s="124">
        <f t="shared" si="485"/>
        <v>0</v>
      </c>
      <c r="P326" s="124">
        <f t="shared" si="485"/>
        <v>0</v>
      </c>
      <c r="Q326" s="124">
        <f t="shared" si="485"/>
        <v>0</v>
      </c>
      <c r="R326" s="124">
        <f t="shared" si="485"/>
        <v>0</v>
      </c>
      <c r="S326" s="124">
        <f t="shared" si="485"/>
        <v>0</v>
      </c>
      <c r="T326" s="124">
        <f t="shared" si="485"/>
        <v>0</v>
      </c>
      <c r="U326" s="124">
        <f t="shared" si="485"/>
        <v>0</v>
      </c>
      <c r="V326" s="125"/>
    </row>
    <row r="327" spans="1:22" ht="15.75">
      <c r="A327" s="123">
        <f>'Vnos rezultatov'!B47</f>
        <v>0</v>
      </c>
      <c r="B327" s="123">
        <f>'Vnos rezultatov'!C47</f>
        <v>0</v>
      </c>
      <c r="C327" s="123">
        <f>'Vnos rezultatov'!E47</f>
        <v>10.8</v>
      </c>
      <c r="D327" s="116" t="str">
        <f>'Vnos rezultatov'!H47</f>
        <v>x</v>
      </c>
      <c r="E327" s="116" t="str">
        <f>'Vnos rezultatov'!I47</f>
        <v>x</v>
      </c>
      <c r="F327" s="116" t="str">
        <f>'Vnos rezultatov'!J47</f>
        <v>x</v>
      </c>
      <c r="G327" s="116" t="str">
        <f>'Vnos rezultatov'!K47</f>
        <v>x</v>
      </c>
      <c r="H327" s="116" t="str">
        <f>'Vnos rezultatov'!L47</f>
        <v>x</v>
      </c>
      <c r="I327" s="116" t="str">
        <f>'Vnos rezultatov'!M47</f>
        <v>x</v>
      </c>
      <c r="J327" s="116" t="str">
        <f>'Vnos rezultatov'!N47</f>
        <v>x</v>
      </c>
      <c r="K327" s="116" t="str">
        <f>'Vnos rezultatov'!O47</f>
        <v>x</v>
      </c>
      <c r="L327" s="116" t="str">
        <f>'Vnos rezultatov'!P47</f>
        <v>x</v>
      </c>
      <c r="M327" s="116" t="str">
        <f>'Vnos rezultatov'!Q47</f>
        <v>x</v>
      </c>
      <c r="N327" s="116" t="str">
        <f>'Vnos rezultatov'!R47</f>
        <v>x</v>
      </c>
      <c r="O327" s="116" t="str">
        <f>'Vnos rezultatov'!S47</f>
        <v>x</v>
      </c>
      <c r="P327" s="116" t="str">
        <f>'Vnos rezultatov'!T47</f>
        <v>x</v>
      </c>
      <c r="Q327" s="116" t="str">
        <f>'Vnos rezultatov'!U47</f>
        <v>x</v>
      </c>
      <c r="R327" s="116" t="str">
        <f>'Vnos rezultatov'!V47</f>
        <v>x</v>
      </c>
      <c r="S327" s="116" t="str">
        <f>'Vnos rezultatov'!W47</f>
        <v>x</v>
      </c>
      <c r="T327" s="116" t="str">
        <f>'Vnos rezultatov'!X47</f>
        <v>x</v>
      </c>
      <c r="U327" s="116" t="str">
        <f>'Vnos rezultatov'!Y47</f>
        <v>x</v>
      </c>
      <c r="V327" s="116">
        <f>SUM(D327:U327)</f>
        <v>0</v>
      </c>
    </row>
    <row r="328" spans="1:22" ht="15.75">
      <c r="A328" s="123"/>
      <c r="B328" s="123"/>
      <c r="C328" s="123" t="s">
        <v>11</v>
      </c>
      <c r="D328" s="116">
        <f>IF(D327&gt;(D$5+2),0,(D$5-D327+2))</f>
        <v>0</v>
      </c>
      <c r="E328" s="116">
        <f t="shared" ref="E328:U328" si="486">IF(E327&gt;(E$5+2),0,(E$5-E327+2))</f>
        <v>0</v>
      </c>
      <c r="F328" s="116">
        <f t="shared" si="486"/>
        <v>0</v>
      </c>
      <c r="G328" s="116">
        <f t="shared" si="486"/>
        <v>0</v>
      </c>
      <c r="H328" s="116">
        <f t="shared" si="486"/>
        <v>0</v>
      </c>
      <c r="I328" s="116">
        <f t="shared" si="486"/>
        <v>0</v>
      </c>
      <c r="J328" s="116">
        <f t="shared" si="486"/>
        <v>0</v>
      </c>
      <c r="K328" s="116">
        <f t="shared" si="486"/>
        <v>0</v>
      </c>
      <c r="L328" s="116">
        <f t="shared" si="486"/>
        <v>0</v>
      </c>
      <c r="M328" s="116">
        <f t="shared" si="486"/>
        <v>0</v>
      </c>
      <c r="N328" s="116">
        <f t="shared" si="486"/>
        <v>0</v>
      </c>
      <c r="O328" s="116">
        <f t="shared" si="486"/>
        <v>0</v>
      </c>
      <c r="P328" s="116">
        <f t="shared" si="486"/>
        <v>0</v>
      </c>
      <c r="Q328" s="116">
        <f t="shared" si="486"/>
        <v>0</v>
      </c>
      <c r="R328" s="116">
        <f t="shared" si="486"/>
        <v>0</v>
      </c>
      <c r="S328" s="116">
        <f t="shared" si="486"/>
        <v>0</v>
      </c>
      <c r="T328" s="116">
        <f t="shared" si="486"/>
        <v>0</v>
      </c>
      <c r="U328" s="116">
        <f t="shared" si="486"/>
        <v>0</v>
      </c>
      <c r="V328" s="116">
        <f>SUM(D328:U328)</f>
        <v>0</v>
      </c>
    </row>
    <row r="329" spans="1:22" ht="15.75">
      <c r="A329" s="123"/>
      <c r="B329" s="123"/>
      <c r="C329" s="123" t="s">
        <v>12</v>
      </c>
      <c r="D329" s="116">
        <f t="shared" ref="D329:E329" si="487">IF(D327="x",0,IF($C327&gt;18,IF($C327&gt;36,D333,D331),D330))</f>
        <v>0</v>
      </c>
      <c r="E329" s="116">
        <f t="shared" si="487"/>
        <v>0</v>
      </c>
      <c r="F329" s="116">
        <f>IF(F327="x",0,IF($C327&gt;18,IF($C327&gt;36,F333,F331),F330))</f>
        <v>0</v>
      </c>
      <c r="G329" s="116">
        <f t="shared" ref="G329:J329" si="488">IF(G327="x",0,IF($C327&gt;18,IF($C327&gt;36,G333,G331),G330))</f>
        <v>0</v>
      </c>
      <c r="H329" s="116">
        <f t="shared" si="488"/>
        <v>0</v>
      </c>
      <c r="I329" s="116">
        <f t="shared" si="488"/>
        <v>0</v>
      </c>
      <c r="J329" s="116">
        <f t="shared" si="488"/>
        <v>0</v>
      </c>
      <c r="K329" s="116">
        <f>IF(K327="x",0,IF($C327&gt;18,IF($C327&gt;36,K333,K331),K330))</f>
        <v>0</v>
      </c>
      <c r="L329" s="116">
        <f t="shared" ref="L329:M329" si="489">IF(L327="x",0,IF($C327&gt;18,IF($C327&gt;36,L333,L331),L330))</f>
        <v>0</v>
      </c>
      <c r="M329" s="116">
        <f t="shared" si="489"/>
        <v>0</v>
      </c>
      <c r="N329" s="116">
        <f>IF(N327="x",0,IF($C327&gt;18,IF($C327&gt;36,N333,N331),N330))</f>
        <v>0</v>
      </c>
      <c r="O329" s="116">
        <f t="shared" ref="O329:P329" si="490">IF(O327="x",0,IF($C327&gt;18,IF($C327&gt;36,O333,O331),O330))</f>
        <v>0</v>
      </c>
      <c r="P329" s="116">
        <f t="shared" si="490"/>
        <v>0</v>
      </c>
      <c r="Q329" s="116">
        <f>IF(Q327="x",0,IF($C327&gt;18,IF($C327&gt;36,Q333,Q331),Q330))</f>
        <v>0</v>
      </c>
      <c r="R329" s="116">
        <f t="shared" ref="R329:S329" si="491">IF(R327="x",0,IF($C327&gt;18,IF($C327&gt;36,R333,R331),R330))</f>
        <v>0</v>
      </c>
      <c r="S329" s="116">
        <f t="shared" si="491"/>
        <v>0</v>
      </c>
      <c r="T329" s="116">
        <f>IF(T327="x",0,IF($C327&gt;18,IF($C327&gt;36,T333,T331),T330))</f>
        <v>0</v>
      </c>
      <c r="U329" s="116">
        <f t="shared" ref="U329" si="492">IF(U327="x",0,IF($C327&gt;18,IF($C327&gt;36,U333,U331),U330))</f>
        <v>0</v>
      </c>
      <c r="V329" s="116">
        <f>SUM(D329:U329)</f>
        <v>0</v>
      </c>
    </row>
    <row r="330" spans="1:22" ht="5.0999999999999996" customHeight="1">
      <c r="A330" s="124"/>
      <c r="B330" s="125"/>
      <c r="C330" s="126" t="s">
        <v>13</v>
      </c>
      <c r="D330" s="125" t="e">
        <f t="shared" ref="D330:U330" si="493">IF(D$6&gt;$C327,D328,IF((D327-D$5)&lt;=2,(D328+1),IF((D327-D$5+1)=3,1,0)))</f>
        <v>#VALUE!</v>
      </c>
      <c r="E330" s="125">
        <f t="shared" si="493"/>
        <v>0</v>
      </c>
      <c r="F330" s="125">
        <f t="shared" si="493"/>
        <v>0</v>
      </c>
      <c r="G330" s="125" t="e">
        <f t="shared" si="493"/>
        <v>#VALUE!</v>
      </c>
      <c r="H330" s="125" t="e">
        <f t="shared" si="493"/>
        <v>#VALUE!</v>
      </c>
      <c r="I330" s="125" t="e">
        <f t="shared" si="493"/>
        <v>#VALUE!</v>
      </c>
      <c r="J330" s="125">
        <f t="shared" si="493"/>
        <v>0</v>
      </c>
      <c r="K330" s="125" t="e">
        <f t="shared" si="493"/>
        <v>#VALUE!</v>
      </c>
      <c r="L330" s="125">
        <f t="shared" si="493"/>
        <v>0</v>
      </c>
      <c r="M330" s="125" t="e">
        <f t="shared" si="493"/>
        <v>#VALUE!</v>
      </c>
      <c r="N330" s="125">
        <f t="shared" si="493"/>
        <v>0</v>
      </c>
      <c r="O330" s="125">
        <f t="shared" si="493"/>
        <v>0</v>
      </c>
      <c r="P330" s="125" t="e">
        <f t="shared" si="493"/>
        <v>#VALUE!</v>
      </c>
      <c r="Q330" s="125" t="e">
        <f t="shared" si="493"/>
        <v>#VALUE!</v>
      </c>
      <c r="R330" s="125" t="e">
        <f t="shared" si="493"/>
        <v>#VALUE!</v>
      </c>
      <c r="S330" s="125">
        <f t="shared" si="493"/>
        <v>0</v>
      </c>
      <c r="T330" s="125" t="e">
        <f t="shared" si="493"/>
        <v>#VALUE!</v>
      </c>
      <c r="U330" s="125">
        <f t="shared" si="493"/>
        <v>0</v>
      </c>
      <c r="V330" s="124"/>
    </row>
    <row r="331" spans="1:22" ht="5.0999999999999996" customHeight="1">
      <c r="A331" s="124"/>
      <c r="B331" s="125"/>
      <c r="C331" s="126" t="s">
        <v>14</v>
      </c>
      <c r="D331" s="125">
        <f>IF(D$6&gt;($C327-18),D332,IF((D327-D$5+1)&lt;=3,(D332+1),IF((D327-D$5+1)=4,1,0)))</f>
        <v>0</v>
      </c>
      <c r="E331" s="125">
        <f t="shared" ref="E331:U331" si="494">IF(E$6&gt;($C327-18),E332,IF((E327-E$5+1)&lt;=3,(E332+1),IF((E327-E$5+1)=4,1,0)))</f>
        <v>0</v>
      </c>
      <c r="F331" s="125">
        <f t="shared" si="494"/>
        <v>0</v>
      </c>
      <c r="G331" s="125">
        <f t="shared" si="494"/>
        <v>0</v>
      </c>
      <c r="H331" s="125">
        <f t="shared" si="494"/>
        <v>0</v>
      </c>
      <c r="I331" s="125">
        <f t="shared" si="494"/>
        <v>0</v>
      </c>
      <c r="J331" s="125">
        <f t="shared" si="494"/>
        <v>0</v>
      </c>
      <c r="K331" s="125">
        <f t="shared" si="494"/>
        <v>0</v>
      </c>
      <c r="L331" s="125">
        <f t="shared" si="494"/>
        <v>0</v>
      </c>
      <c r="M331" s="125">
        <f t="shared" si="494"/>
        <v>0</v>
      </c>
      <c r="N331" s="125">
        <f t="shared" si="494"/>
        <v>0</v>
      </c>
      <c r="O331" s="125">
        <f t="shared" si="494"/>
        <v>0</v>
      </c>
      <c r="P331" s="125">
        <f t="shared" si="494"/>
        <v>0</v>
      </c>
      <c r="Q331" s="125">
        <f t="shared" si="494"/>
        <v>0</v>
      </c>
      <c r="R331" s="125">
        <f t="shared" si="494"/>
        <v>0</v>
      </c>
      <c r="S331" s="125">
        <f t="shared" si="494"/>
        <v>0</v>
      </c>
      <c r="T331" s="125">
        <f t="shared" si="494"/>
        <v>0</v>
      </c>
      <c r="U331" s="125">
        <f t="shared" si="494"/>
        <v>0</v>
      </c>
      <c r="V331" s="124"/>
    </row>
    <row r="332" spans="1:22" ht="5.0999999999999996" customHeight="1">
      <c r="A332" s="124"/>
      <c r="B332" s="125"/>
      <c r="C332" s="127" t="s">
        <v>17</v>
      </c>
      <c r="D332" s="124">
        <f>IF(D327&gt;(D$5+3),0,(D$5-D327+3))</f>
        <v>0</v>
      </c>
      <c r="E332" s="124">
        <f t="shared" ref="E332:U332" si="495">IF(E327&gt;(E$5+3),0,(E$5-E327+3))</f>
        <v>0</v>
      </c>
      <c r="F332" s="124">
        <f t="shared" si="495"/>
        <v>0</v>
      </c>
      <c r="G332" s="124">
        <f t="shared" si="495"/>
        <v>0</v>
      </c>
      <c r="H332" s="124">
        <f t="shared" si="495"/>
        <v>0</v>
      </c>
      <c r="I332" s="124">
        <f t="shared" si="495"/>
        <v>0</v>
      </c>
      <c r="J332" s="124">
        <f t="shared" si="495"/>
        <v>0</v>
      </c>
      <c r="K332" s="124">
        <f t="shared" si="495"/>
        <v>0</v>
      </c>
      <c r="L332" s="124">
        <f t="shared" si="495"/>
        <v>0</v>
      </c>
      <c r="M332" s="124">
        <f t="shared" si="495"/>
        <v>0</v>
      </c>
      <c r="N332" s="124">
        <f t="shared" si="495"/>
        <v>0</v>
      </c>
      <c r="O332" s="124">
        <f t="shared" si="495"/>
        <v>0</v>
      </c>
      <c r="P332" s="124">
        <f t="shared" si="495"/>
        <v>0</v>
      </c>
      <c r="Q332" s="124">
        <f t="shared" si="495"/>
        <v>0</v>
      </c>
      <c r="R332" s="124">
        <f t="shared" si="495"/>
        <v>0</v>
      </c>
      <c r="S332" s="124">
        <f t="shared" si="495"/>
        <v>0</v>
      </c>
      <c r="T332" s="124">
        <f t="shared" si="495"/>
        <v>0</v>
      </c>
      <c r="U332" s="124">
        <f t="shared" si="495"/>
        <v>0</v>
      </c>
      <c r="V332" s="124"/>
    </row>
    <row r="333" spans="1:22" ht="5.0999999999999996" customHeight="1">
      <c r="A333" s="124"/>
      <c r="B333" s="125"/>
      <c r="C333" s="126" t="s">
        <v>15</v>
      </c>
      <c r="D333" s="125">
        <f>IF(D$6&gt;($C327-36),D334,IF((D327-D$5+1)&lt;=4,(D334+1),IF((D327-D$5+1)=5,1,0)))</f>
        <v>0</v>
      </c>
      <c r="E333" s="125">
        <f t="shared" ref="E333:U333" si="496">IF(E$6&gt;($C327-36),E334,IF((E327-E$5+1)&lt;=4,(E334+1),IF((E327-E$5+1)=5,1,0)))</f>
        <v>0</v>
      </c>
      <c r="F333" s="125">
        <f t="shared" si="496"/>
        <v>0</v>
      </c>
      <c r="G333" s="125">
        <f t="shared" si="496"/>
        <v>0</v>
      </c>
      <c r="H333" s="125">
        <f t="shared" si="496"/>
        <v>0</v>
      </c>
      <c r="I333" s="125">
        <f t="shared" si="496"/>
        <v>0</v>
      </c>
      <c r="J333" s="125">
        <f t="shared" si="496"/>
        <v>0</v>
      </c>
      <c r="K333" s="125">
        <f t="shared" si="496"/>
        <v>0</v>
      </c>
      <c r="L333" s="125">
        <f t="shared" si="496"/>
        <v>0</v>
      </c>
      <c r="M333" s="125">
        <f t="shared" si="496"/>
        <v>0</v>
      </c>
      <c r="N333" s="125">
        <f t="shared" si="496"/>
        <v>0</v>
      </c>
      <c r="O333" s="125">
        <f t="shared" si="496"/>
        <v>0</v>
      </c>
      <c r="P333" s="125">
        <f t="shared" si="496"/>
        <v>0</v>
      </c>
      <c r="Q333" s="125">
        <f t="shared" si="496"/>
        <v>0</v>
      </c>
      <c r="R333" s="125">
        <f t="shared" si="496"/>
        <v>0</v>
      </c>
      <c r="S333" s="125">
        <f t="shared" si="496"/>
        <v>0</v>
      </c>
      <c r="T333" s="125">
        <f t="shared" si="496"/>
        <v>0</v>
      </c>
      <c r="U333" s="125">
        <f t="shared" si="496"/>
        <v>0</v>
      </c>
      <c r="V333" s="124"/>
    </row>
    <row r="334" spans="1:22" ht="5.0999999999999996" customHeight="1">
      <c r="A334" s="124"/>
      <c r="B334" s="125"/>
      <c r="C334" s="127" t="s">
        <v>16</v>
      </c>
      <c r="D334" s="124">
        <f>IF(D327&gt;(D$5+4),0,(D$5-D327+4))</f>
        <v>0</v>
      </c>
      <c r="E334" s="124">
        <f t="shared" ref="E334:U334" si="497">IF(E327&gt;(E$5+4),0,(E$5-E327+4))</f>
        <v>0</v>
      </c>
      <c r="F334" s="124">
        <f t="shared" si="497"/>
        <v>0</v>
      </c>
      <c r="G334" s="124">
        <f t="shared" si="497"/>
        <v>0</v>
      </c>
      <c r="H334" s="124">
        <f t="shared" si="497"/>
        <v>0</v>
      </c>
      <c r="I334" s="124">
        <f t="shared" si="497"/>
        <v>0</v>
      </c>
      <c r="J334" s="124">
        <f t="shared" si="497"/>
        <v>0</v>
      </c>
      <c r="K334" s="124">
        <f t="shared" si="497"/>
        <v>0</v>
      </c>
      <c r="L334" s="124">
        <f t="shared" si="497"/>
        <v>0</v>
      </c>
      <c r="M334" s="124">
        <f t="shared" si="497"/>
        <v>0</v>
      </c>
      <c r="N334" s="124">
        <f t="shared" si="497"/>
        <v>0</v>
      </c>
      <c r="O334" s="124">
        <f t="shared" si="497"/>
        <v>0</v>
      </c>
      <c r="P334" s="124">
        <f t="shared" si="497"/>
        <v>0</v>
      </c>
      <c r="Q334" s="124">
        <f t="shared" si="497"/>
        <v>0</v>
      </c>
      <c r="R334" s="124">
        <f t="shared" si="497"/>
        <v>0</v>
      </c>
      <c r="S334" s="124">
        <f t="shared" si="497"/>
        <v>0</v>
      </c>
      <c r="T334" s="124">
        <f t="shared" si="497"/>
        <v>0</v>
      </c>
      <c r="U334" s="124">
        <f t="shared" si="497"/>
        <v>0</v>
      </c>
      <c r="V334" s="125"/>
    </row>
    <row r="335" spans="1:22" ht="15.75">
      <c r="A335" s="123">
        <f>'Vnos rezultatov'!B48</f>
        <v>0</v>
      </c>
      <c r="B335" s="123">
        <f>'Vnos rezultatov'!C48</f>
        <v>0</v>
      </c>
      <c r="C335" s="123">
        <f>'Vnos rezultatov'!E48</f>
        <v>10.8</v>
      </c>
      <c r="D335" s="116" t="str">
        <f>'Vnos rezultatov'!H48</f>
        <v>x</v>
      </c>
      <c r="E335" s="116" t="str">
        <f>'Vnos rezultatov'!I48</f>
        <v>x</v>
      </c>
      <c r="F335" s="116" t="str">
        <f>'Vnos rezultatov'!J48</f>
        <v>x</v>
      </c>
      <c r="G335" s="116" t="str">
        <f>'Vnos rezultatov'!K48</f>
        <v>x</v>
      </c>
      <c r="H335" s="116" t="str">
        <f>'Vnos rezultatov'!L48</f>
        <v>x</v>
      </c>
      <c r="I335" s="116" t="str">
        <f>'Vnos rezultatov'!M48</f>
        <v>x</v>
      </c>
      <c r="J335" s="116" t="str">
        <f>'Vnos rezultatov'!N48</f>
        <v>x</v>
      </c>
      <c r="K335" s="116" t="str">
        <f>'Vnos rezultatov'!O48</f>
        <v>x</v>
      </c>
      <c r="L335" s="116" t="str">
        <f>'Vnos rezultatov'!P48</f>
        <v>x</v>
      </c>
      <c r="M335" s="116" t="str">
        <f>'Vnos rezultatov'!Q48</f>
        <v>x</v>
      </c>
      <c r="N335" s="116" t="str">
        <f>'Vnos rezultatov'!R48</f>
        <v>x</v>
      </c>
      <c r="O335" s="116" t="str">
        <f>'Vnos rezultatov'!S48</f>
        <v>x</v>
      </c>
      <c r="P335" s="116" t="str">
        <f>'Vnos rezultatov'!T48</f>
        <v>x</v>
      </c>
      <c r="Q335" s="116" t="str">
        <f>'Vnos rezultatov'!U48</f>
        <v>x</v>
      </c>
      <c r="R335" s="116" t="str">
        <f>'Vnos rezultatov'!V48</f>
        <v>x</v>
      </c>
      <c r="S335" s="116" t="str">
        <f>'Vnos rezultatov'!W48</f>
        <v>x</v>
      </c>
      <c r="T335" s="116" t="str">
        <f>'Vnos rezultatov'!X48</f>
        <v>x</v>
      </c>
      <c r="U335" s="116" t="str">
        <f>'Vnos rezultatov'!Y48</f>
        <v>x</v>
      </c>
      <c r="V335" s="116">
        <f>SUM(D335:U335)</f>
        <v>0</v>
      </c>
    </row>
    <row r="336" spans="1:22" ht="15.75">
      <c r="A336" s="123"/>
      <c r="B336" s="123"/>
      <c r="C336" s="123" t="s">
        <v>11</v>
      </c>
      <c r="D336" s="116">
        <f>IF(D335&gt;(D$5+2),0,(D$5-D335+2))</f>
        <v>0</v>
      </c>
      <c r="E336" s="116">
        <f t="shared" ref="E336:U336" si="498">IF(E335&gt;(E$5+2),0,(E$5-E335+2))</f>
        <v>0</v>
      </c>
      <c r="F336" s="116">
        <f t="shared" si="498"/>
        <v>0</v>
      </c>
      <c r="G336" s="116">
        <f t="shared" si="498"/>
        <v>0</v>
      </c>
      <c r="H336" s="116">
        <f t="shared" si="498"/>
        <v>0</v>
      </c>
      <c r="I336" s="116">
        <f t="shared" si="498"/>
        <v>0</v>
      </c>
      <c r="J336" s="116">
        <f t="shared" si="498"/>
        <v>0</v>
      </c>
      <c r="K336" s="116">
        <f t="shared" si="498"/>
        <v>0</v>
      </c>
      <c r="L336" s="116">
        <f t="shared" si="498"/>
        <v>0</v>
      </c>
      <c r="M336" s="116">
        <f t="shared" si="498"/>
        <v>0</v>
      </c>
      <c r="N336" s="116">
        <f t="shared" si="498"/>
        <v>0</v>
      </c>
      <c r="O336" s="116">
        <f t="shared" si="498"/>
        <v>0</v>
      </c>
      <c r="P336" s="116">
        <f t="shared" si="498"/>
        <v>0</v>
      </c>
      <c r="Q336" s="116">
        <f t="shared" si="498"/>
        <v>0</v>
      </c>
      <c r="R336" s="116">
        <f t="shared" si="498"/>
        <v>0</v>
      </c>
      <c r="S336" s="116">
        <f t="shared" si="498"/>
        <v>0</v>
      </c>
      <c r="T336" s="116">
        <f t="shared" si="498"/>
        <v>0</v>
      </c>
      <c r="U336" s="116">
        <f t="shared" si="498"/>
        <v>0</v>
      </c>
      <c r="V336" s="116">
        <f>SUM(D336:U336)</f>
        <v>0</v>
      </c>
    </row>
    <row r="337" spans="1:22" ht="15.75">
      <c r="A337" s="123"/>
      <c r="B337" s="123"/>
      <c r="C337" s="123" t="s">
        <v>12</v>
      </c>
      <c r="D337" s="116">
        <f t="shared" ref="D337:E337" si="499">IF(D335="x",0,IF($C335&gt;18,IF($C335&gt;36,D341,D339),D338))</f>
        <v>0</v>
      </c>
      <c r="E337" s="116">
        <f t="shared" si="499"/>
        <v>0</v>
      </c>
      <c r="F337" s="116">
        <f>IF(F335="x",0,IF($C335&gt;18,IF($C335&gt;36,F341,F339),F338))</f>
        <v>0</v>
      </c>
      <c r="G337" s="116">
        <f t="shared" ref="G337:J337" si="500">IF(G335="x",0,IF($C335&gt;18,IF($C335&gt;36,G341,G339),G338))</f>
        <v>0</v>
      </c>
      <c r="H337" s="116">
        <f t="shared" si="500"/>
        <v>0</v>
      </c>
      <c r="I337" s="116">
        <f t="shared" si="500"/>
        <v>0</v>
      </c>
      <c r="J337" s="116">
        <f t="shared" si="500"/>
        <v>0</v>
      </c>
      <c r="K337" s="116">
        <f>IF(K335="x",0,IF($C335&gt;18,IF($C335&gt;36,K341,K339),K338))</f>
        <v>0</v>
      </c>
      <c r="L337" s="116">
        <f t="shared" ref="L337:M337" si="501">IF(L335="x",0,IF($C335&gt;18,IF($C335&gt;36,L341,L339),L338))</f>
        <v>0</v>
      </c>
      <c r="M337" s="116">
        <f t="shared" si="501"/>
        <v>0</v>
      </c>
      <c r="N337" s="116">
        <f>IF(N335="x",0,IF($C335&gt;18,IF($C335&gt;36,N341,N339),N338))</f>
        <v>0</v>
      </c>
      <c r="O337" s="116">
        <f t="shared" ref="O337:P337" si="502">IF(O335="x",0,IF($C335&gt;18,IF($C335&gt;36,O341,O339),O338))</f>
        <v>0</v>
      </c>
      <c r="P337" s="116">
        <f t="shared" si="502"/>
        <v>0</v>
      </c>
      <c r="Q337" s="116">
        <f>IF(Q335="x",0,IF($C335&gt;18,IF($C335&gt;36,Q341,Q339),Q338))</f>
        <v>0</v>
      </c>
      <c r="R337" s="116">
        <f t="shared" ref="R337:S337" si="503">IF(R335="x",0,IF($C335&gt;18,IF($C335&gt;36,R341,R339),R338))</f>
        <v>0</v>
      </c>
      <c r="S337" s="116">
        <f t="shared" si="503"/>
        <v>0</v>
      </c>
      <c r="T337" s="116">
        <f>IF(T335="x",0,IF($C335&gt;18,IF($C335&gt;36,T341,T339),T338))</f>
        <v>0</v>
      </c>
      <c r="U337" s="116">
        <f t="shared" ref="U337" si="504">IF(U335="x",0,IF($C335&gt;18,IF($C335&gt;36,U341,U339),U338))</f>
        <v>0</v>
      </c>
      <c r="V337" s="116">
        <f>SUM(D337:U337)</f>
        <v>0</v>
      </c>
    </row>
    <row r="338" spans="1:22" ht="5.0999999999999996" customHeight="1">
      <c r="A338" s="124"/>
      <c r="B338" s="125"/>
      <c r="C338" s="126" t="s">
        <v>13</v>
      </c>
      <c r="D338" s="125" t="e">
        <f t="shared" ref="D338:U338" si="505">IF(D$6&gt;$C335,D336,IF((D335-D$5)&lt;=2,(D336+1),IF((D335-D$5+1)=3,1,0)))</f>
        <v>#VALUE!</v>
      </c>
      <c r="E338" s="125">
        <f t="shared" si="505"/>
        <v>0</v>
      </c>
      <c r="F338" s="125">
        <f t="shared" si="505"/>
        <v>0</v>
      </c>
      <c r="G338" s="125" t="e">
        <f t="shared" si="505"/>
        <v>#VALUE!</v>
      </c>
      <c r="H338" s="125" t="e">
        <f t="shared" si="505"/>
        <v>#VALUE!</v>
      </c>
      <c r="I338" s="125" t="e">
        <f t="shared" si="505"/>
        <v>#VALUE!</v>
      </c>
      <c r="J338" s="125">
        <f t="shared" si="505"/>
        <v>0</v>
      </c>
      <c r="K338" s="125" t="e">
        <f t="shared" si="505"/>
        <v>#VALUE!</v>
      </c>
      <c r="L338" s="125">
        <f t="shared" si="505"/>
        <v>0</v>
      </c>
      <c r="M338" s="125" t="e">
        <f t="shared" si="505"/>
        <v>#VALUE!</v>
      </c>
      <c r="N338" s="125">
        <f t="shared" si="505"/>
        <v>0</v>
      </c>
      <c r="O338" s="125">
        <f t="shared" si="505"/>
        <v>0</v>
      </c>
      <c r="P338" s="125" t="e">
        <f t="shared" si="505"/>
        <v>#VALUE!</v>
      </c>
      <c r="Q338" s="125" t="e">
        <f t="shared" si="505"/>
        <v>#VALUE!</v>
      </c>
      <c r="R338" s="125" t="e">
        <f t="shared" si="505"/>
        <v>#VALUE!</v>
      </c>
      <c r="S338" s="125">
        <f t="shared" si="505"/>
        <v>0</v>
      </c>
      <c r="T338" s="125" t="e">
        <f t="shared" si="505"/>
        <v>#VALUE!</v>
      </c>
      <c r="U338" s="125">
        <f t="shared" si="505"/>
        <v>0</v>
      </c>
      <c r="V338" s="124"/>
    </row>
    <row r="339" spans="1:22" ht="5.0999999999999996" customHeight="1">
      <c r="A339" s="124"/>
      <c r="B339" s="125"/>
      <c r="C339" s="126" t="s">
        <v>14</v>
      </c>
      <c r="D339" s="125">
        <f>IF(D$6&gt;($C335-18),D340,IF((D335-D$5+1)&lt;=3,(D340+1),IF((D335-D$5+1)=4,1,0)))</f>
        <v>0</v>
      </c>
      <c r="E339" s="125">
        <f t="shared" ref="E339:U339" si="506">IF(E$6&gt;($C335-18),E340,IF((E335-E$5+1)&lt;=3,(E340+1),IF((E335-E$5+1)=4,1,0)))</f>
        <v>0</v>
      </c>
      <c r="F339" s="125">
        <f t="shared" si="506"/>
        <v>0</v>
      </c>
      <c r="G339" s="125">
        <f t="shared" si="506"/>
        <v>0</v>
      </c>
      <c r="H339" s="125">
        <f t="shared" si="506"/>
        <v>0</v>
      </c>
      <c r="I339" s="125">
        <f t="shared" si="506"/>
        <v>0</v>
      </c>
      <c r="J339" s="125">
        <f t="shared" si="506"/>
        <v>0</v>
      </c>
      <c r="K339" s="125">
        <f t="shared" si="506"/>
        <v>0</v>
      </c>
      <c r="L339" s="125">
        <f t="shared" si="506"/>
        <v>0</v>
      </c>
      <c r="M339" s="125">
        <f t="shared" si="506"/>
        <v>0</v>
      </c>
      <c r="N339" s="125">
        <f t="shared" si="506"/>
        <v>0</v>
      </c>
      <c r="O339" s="125">
        <f t="shared" si="506"/>
        <v>0</v>
      </c>
      <c r="P339" s="125">
        <f t="shared" si="506"/>
        <v>0</v>
      </c>
      <c r="Q339" s="125">
        <f t="shared" si="506"/>
        <v>0</v>
      </c>
      <c r="R339" s="125">
        <f t="shared" si="506"/>
        <v>0</v>
      </c>
      <c r="S339" s="125">
        <f t="shared" si="506"/>
        <v>0</v>
      </c>
      <c r="T339" s="125">
        <f t="shared" si="506"/>
        <v>0</v>
      </c>
      <c r="U339" s="125">
        <f t="shared" si="506"/>
        <v>0</v>
      </c>
      <c r="V339" s="124"/>
    </row>
    <row r="340" spans="1:22" ht="5.0999999999999996" customHeight="1">
      <c r="A340" s="124"/>
      <c r="B340" s="125"/>
      <c r="C340" s="127" t="s">
        <v>17</v>
      </c>
      <c r="D340" s="124">
        <f>IF(D335&gt;(D$5+3),0,(D$5-D335+3))</f>
        <v>0</v>
      </c>
      <c r="E340" s="124">
        <f t="shared" ref="E340:U340" si="507">IF(E335&gt;(E$5+3),0,(E$5-E335+3))</f>
        <v>0</v>
      </c>
      <c r="F340" s="124">
        <f t="shared" si="507"/>
        <v>0</v>
      </c>
      <c r="G340" s="124">
        <f t="shared" si="507"/>
        <v>0</v>
      </c>
      <c r="H340" s="124">
        <f t="shared" si="507"/>
        <v>0</v>
      </c>
      <c r="I340" s="124">
        <f t="shared" si="507"/>
        <v>0</v>
      </c>
      <c r="J340" s="124">
        <f t="shared" si="507"/>
        <v>0</v>
      </c>
      <c r="K340" s="124">
        <f t="shared" si="507"/>
        <v>0</v>
      </c>
      <c r="L340" s="124">
        <f t="shared" si="507"/>
        <v>0</v>
      </c>
      <c r="M340" s="124">
        <f t="shared" si="507"/>
        <v>0</v>
      </c>
      <c r="N340" s="124">
        <f t="shared" si="507"/>
        <v>0</v>
      </c>
      <c r="O340" s="124">
        <f t="shared" si="507"/>
        <v>0</v>
      </c>
      <c r="P340" s="124">
        <f t="shared" si="507"/>
        <v>0</v>
      </c>
      <c r="Q340" s="124">
        <f t="shared" si="507"/>
        <v>0</v>
      </c>
      <c r="R340" s="124">
        <f t="shared" si="507"/>
        <v>0</v>
      </c>
      <c r="S340" s="124">
        <f t="shared" si="507"/>
        <v>0</v>
      </c>
      <c r="T340" s="124">
        <f t="shared" si="507"/>
        <v>0</v>
      </c>
      <c r="U340" s="124">
        <f t="shared" si="507"/>
        <v>0</v>
      </c>
      <c r="V340" s="124"/>
    </row>
    <row r="341" spans="1:22" ht="5.0999999999999996" customHeight="1">
      <c r="A341" s="124"/>
      <c r="B341" s="125"/>
      <c r="C341" s="126" t="s">
        <v>15</v>
      </c>
      <c r="D341" s="125">
        <f>IF(D$6&gt;($C335-36),D342,IF((D335-D$5+1)&lt;=4,(D342+1),IF((D335-D$5+1)=5,1,0)))</f>
        <v>0</v>
      </c>
      <c r="E341" s="125">
        <f t="shared" ref="E341:U341" si="508">IF(E$6&gt;($C335-36),E342,IF((E335-E$5+1)&lt;=4,(E342+1),IF((E335-E$5+1)=5,1,0)))</f>
        <v>0</v>
      </c>
      <c r="F341" s="125">
        <f t="shared" si="508"/>
        <v>0</v>
      </c>
      <c r="G341" s="125">
        <f t="shared" si="508"/>
        <v>0</v>
      </c>
      <c r="H341" s="125">
        <f t="shared" si="508"/>
        <v>0</v>
      </c>
      <c r="I341" s="125">
        <f t="shared" si="508"/>
        <v>0</v>
      </c>
      <c r="J341" s="125">
        <f t="shared" si="508"/>
        <v>0</v>
      </c>
      <c r="K341" s="125">
        <f t="shared" si="508"/>
        <v>0</v>
      </c>
      <c r="L341" s="125">
        <f t="shared" si="508"/>
        <v>0</v>
      </c>
      <c r="M341" s="125">
        <f t="shared" si="508"/>
        <v>0</v>
      </c>
      <c r="N341" s="125">
        <f t="shared" si="508"/>
        <v>0</v>
      </c>
      <c r="O341" s="125">
        <f t="shared" si="508"/>
        <v>0</v>
      </c>
      <c r="P341" s="125">
        <f t="shared" si="508"/>
        <v>0</v>
      </c>
      <c r="Q341" s="125">
        <f t="shared" si="508"/>
        <v>0</v>
      </c>
      <c r="R341" s="125">
        <f t="shared" si="508"/>
        <v>0</v>
      </c>
      <c r="S341" s="125">
        <f t="shared" si="508"/>
        <v>0</v>
      </c>
      <c r="T341" s="125">
        <f t="shared" si="508"/>
        <v>0</v>
      </c>
      <c r="U341" s="125">
        <f t="shared" si="508"/>
        <v>0</v>
      </c>
      <c r="V341" s="124"/>
    </row>
    <row r="342" spans="1:22" ht="5.0999999999999996" customHeight="1">
      <c r="A342" s="124"/>
      <c r="B342" s="125"/>
      <c r="C342" s="127" t="s">
        <v>16</v>
      </c>
      <c r="D342" s="124">
        <f>IF(D335&gt;(D$5+4),0,(D$5-D335+4))</f>
        <v>0</v>
      </c>
      <c r="E342" s="124">
        <f t="shared" ref="E342:U342" si="509">IF(E335&gt;(E$5+4),0,(E$5-E335+4))</f>
        <v>0</v>
      </c>
      <c r="F342" s="124">
        <f t="shared" si="509"/>
        <v>0</v>
      </c>
      <c r="G342" s="124">
        <f t="shared" si="509"/>
        <v>0</v>
      </c>
      <c r="H342" s="124">
        <f t="shared" si="509"/>
        <v>0</v>
      </c>
      <c r="I342" s="124">
        <f t="shared" si="509"/>
        <v>0</v>
      </c>
      <c r="J342" s="124">
        <f t="shared" si="509"/>
        <v>0</v>
      </c>
      <c r="K342" s="124">
        <f t="shared" si="509"/>
        <v>0</v>
      </c>
      <c r="L342" s="124">
        <f t="shared" si="509"/>
        <v>0</v>
      </c>
      <c r="M342" s="124">
        <f t="shared" si="509"/>
        <v>0</v>
      </c>
      <c r="N342" s="124">
        <f t="shared" si="509"/>
        <v>0</v>
      </c>
      <c r="O342" s="124">
        <f t="shared" si="509"/>
        <v>0</v>
      </c>
      <c r="P342" s="124">
        <f t="shared" si="509"/>
        <v>0</v>
      </c>
      <c r="Q342" s="124">
        <f t="shared" si="509"/>
        <v>0</v>
      </c>
      <c r="R342" s="124">
        <f t="shared" si="509"/>
        <v>0</v>
      </c>
      <c r="S342" s="124">
        <f t="shared" si="509"/>
        <v>0</v>
      </c>
      <c r="T342" s="124">
        <f t="shared" si="509"/>
        <v>0</v>
      </c>
      <c r="U342" s="124">
        <f t="shared" si="509"/>
        <v>0</v>
      </c>
      <c r="V342" s="125"/>
    </row>
    <row r="343" spans="1:22" ht="15.75">
      <c r="A343" s="123">
        <f>'Vnos rezultatov'!B49</f>
        <v>0</v>
      </c>
      <c r="B343" s="123">
        <f>'Vnos rezultatov'!C49</f>
        <v>0</v>
      </c>
      <c r="C343" s="123">
        <f>'Vnos rezultatov'!E49</f>
        <v>10.8</v>
      </c>
      <c r="D343" s="116" t="str">
        <f>'Vnos rezultatov'!H49</f>
        <v>x</v>
      </c>
      <c r="E343" s="116" t="str">
        <f>'Vnos rezultatov'!I49</f>
        <v>x</v>
      </c>
      <c r="F343" s="116" t="str">
        <f>'Vnos rezultatov'!J49</f>
        <v>x</v>
      </c>
      <c r="G343" s="116" t="str">
        <f>'Vnos rezultatov'!K49</f>
        <v>x</v>
      </c>
      <c r="H343" s="116" t="str">
        <f>'Vnos rezultatov'!L49</f>
        <v>x</v>
      </c>
      <c r="I343" s="116" t="str">
        <f>'Vnos rezultatov'!M49</f>
        <v>x</v>
      </c>
      <c r="J343" s="116" t="str">
        <f>'Vnos rezultatov'!N49</f>
        <v>x</v>
      </c>
      <c r="K343" s="116" t="str">
        <f>'Vnos rezultatov'!O49</f>
        <v>x</v>
      </c>
      <c r="L343" s="116" t="str">
        <f>'Vnos rezultatov'!P49</f>
        <v>x</v>
      </c>
      <c r="M343" s="116" t="str">
        <f>'Vnos rezultatov'!Q49</f>
        <v>x</v>
      </c>
      <c r="N343" s="116" t="str">
        <f>'Vnos rezultatov'!R49</f>
        <v>x</v>
      </c>
      <c r="O343" s="116" t="str">
        <f>'Vnos rezultatov'!S49</f>
        <v>x</v>
      </c>
      <c r="P343" s="116" t="str">
        <f>'Vnos rezultatov'!T49</f>
        <v>x</v>
      </c>
      <c r="Q343" s="116" t="str">
        <f>'Vnos rezultatov'!U49</f>
        <v>x</v>
      </c>
      <c r="R343" s="116" t="str">
        <f>'Vnos rezultatov'!V49</f>
        <v>x</v>
      </c>
      <c r="S343" s="116" t="str">
        <f>'Vnos rezultatov'!W49</f>
        <v>x</v>
      </c>
      <c r="T343" s="116" t="str">
        <f>'Vnos rezultatov'!X49</f>
        <v>x</v>
      </c>
      <c r="U343" s="116" t="str">
        <f>'Vnos rezultatov'!Y49</f>
        <v>x</v>
      </c>
      <c r="V343" s="116">
        <f>SUM(D343:U343)</f>
        <v>0</v>
      </c>
    </row>
    <row r="344" spans="1:22" ht="15.75">
      <c r="A344" s="123"/>
      <c r="B344" s="123"/>
      <c r="C344" s="123" t="s">
        <v>11</v>
      </c>
      <c r="D344" s="116">
        <f>IF(D343&gt;(D$5+2),0,(D$5-D343+2))</f>
        <v>0</v>
      </c>
      <c r="E344" s="116">
        <f t="shared" ref="E344:U344" si="510">IF(E343&gt;(E$5+2),0,(E$5-E343+2))</f>
        <v>0</v>
      </c>
      <c r="F344" s="116">
        <f t="shared" si="510"/>
        <v>0</v>
      </c>
      <c r="G344" s="116">
        <f t="shared" si="510"/>
        <v>0</v>
      </c>
      <c r="H344" s="116">
        <f t="shared" si="510"/>
        <v>0</v>
      </c>
      <c r="I344" s="116">
        <f t="shared" si="510"/>
        <v>0</v>
      </c>
      <c r="J344" s="116">
        <f t="shared" si="510"/>
        <v>0</v>
      </c>
      <c r="K344" s="116">
        <f t="shared" si="510"/>
        <v>0</v>
      </c>
      <c r="L344" s="116">
        <f t="shared" si="510"/>
        <v>0</v>
      </c>
      <c r="M344" s="116">
        <f t="shared" si="510"/>
        <v>0</v>
      </c>
      <c r="N344" s="116">
        <f t="shared" si="510"/>
        <v>0</v>
      </c>
      <c r="O344" s="116">
        <f t="shared" si="510"/>
        <v>0</v>
      </c>
      <c r="P344" s="116">
        <f t="shared" si="510"/>
        <v>0</v>
      </c>
      <c r="Q344" s="116">
        <f t="shared" si="510"/>
        <v>0</v>
      </c>
      <c r="R344" s="116">
        <f t="shared" si="510"/>
        <v>0</v>
      </c>
      <c r="S344" s="116">
        <f t="shared" si="510"/>
        <v>0</v>
      </c>
      <c r="T344" s="116">
        <f t="shared" si="510"/>
        <v>0</v>
      </c>
      <c r="U344" s="116">
        <f t="shared" si="510"/>
        <v>0</v>
      </c>
      <c r="V344" s="116">
        <f>SUM(D344:U344)</f>
        <v>0</v>
      </c>
    </row>
    <row r="345" spans="1:22" ht="15.75">
      <c r="A345" s="123"/>
      <c r="B345" s="123"/>
      <c r="C345" s="123" t="s">
        <v>12</v>
      </c>
      <c r="D345" s="116">
        <f t="shared" ref="D345:E345" si="511">IF(D343="x",0,IF($C343&gt;18,IF($C343&gt;36,D349,D347),D346))</f>
        <v>0</v>
      </c>
      <c r="E345" s="116">
        <f t="shared" si="511"/>
        <v>0</v>
      </c>
      <c r="F345" s="116">
        <f>IF(F343="x",0,IF($C343&gt;18,IF($C343&gt;36,F349,F347),F346))</f>
        <v>0</v>
      </c>
      <c r="G345" s="116">
        <f t="shared" ref="G345:J345" si="512">IF(G343="x",0,IF($C343&gt;18,IF($C343&gt;36,G349,G347),G346))</f>
        <v>0</v>
      </c>
      <c r="H345" s="116">
        <f t="shared" si="512"/>
        <v>0</v>
      </c>
      <c r="I345" s="116">
        <f t="shared" si="512"/>
        <v>0</v>
      </c>
      <c r="J345" s="116">
        <f t="shared" si="512"/>
        <v>0</v>
      </c>
      <c r="K345" s="116">
        <f>IF(K343="x",0,IF($C343&gt;18,IF($C343&gt;36,K349,K347),K346))</f>
        <v>0</v>
      </c>
      <c r="L345" s="116">
        <f t="shared" ref="L345:M345" si="513">IF(L343="x",0,IF($C343&gt;18,IF($C343&gt;36,L349,L347),L346))</f>
        <v>0</v>
      </c>
      <c r="M345" s="116">
        <f t="shared" si="513"/>
        <v>0</v>
      </c>
      <c r="N345" s="116">
        <f>IF(N343="x",0,IF($C343&gt;18,IF($C343&gt;36,N349,N347),N346))</f>
        <v>0</v>
      </c>
      <c r="O345" s="116">
        <f t="shared" ref="O345:P345" si="514">IF(O343="x",0,IF($C343&gt;18,IF($C343&gt;36,O349,O347),O346))</f>
        <v>0</v>
      </c>
      <c r="P345" s="116">
        <f t="shared" si="514"/>
        <v>0</v>
      </c>
      <c r="Q345" s="116">
        <f>IF(Q343="x",0,IF($C343&gt;18,IF($C343&gt;36,Q349,Q347),Q346))</f>
        <v>0</v>
      </c>
      <c r="R345" s="116">
        <f t="shared" ref="R345:S345" si="515">IF(R343="x",0,IF($C343&gt;18,IF($C343&gt;36,R349,R347),R346))</f>
        <v>0</v>
      </c>
      <c r="S345" s="116">
        <f t="shared" si="515"/>
        <v>0</v>
      </c>
      <c r="T345" s="116">
        <f>IF(T343="x",0,IF($C343&gt;18,IF($C343&gt;36,T349,T347),T346))</f>
        <v>0</v>
      </c>
      <c r="U345" s="116">
        <f t="shared" ref="U345" si="516">IF(U343="x",0,IF($C343&gt;18,IF($C343&gt;36,U349,U347),U346))</f>
        <v>0</v>
      </c>
      <c r="V345" s="116">
        <f>SUM(D345:U345)</f>
        <v>0</v>
      </c>
    </row>
    <row r="346" spans="1:22" ht="5.0999999999999996" customHeight="1">
      <c r="A346" s="124"/>
      <c r="B346" s="125"/>
      <c r="C346" s="126" t="s">
        <v>13</v>
      </c>
      <c r="D346" s="125" t="e">
        <f t="shared" ref="D346:U346" si="517">IF(D$6&gt;$C343,D344,IF((D343-D$5)&lt;=2,(D344+1),IF((D343-D$5+1)=3,1,0)))</f>
        <v>#VALUE!</v>
      </c>
      <c r="E346" s="125">
        <f t="shared" si="517"/>
        <v>0</v>
      </c>
      <c r="F346" s="125">
        <f t="shared" si="517"/>
        <v>0</v>
      </c>
      <c r="G346" s="125" t="e">
        <f t="shared" si="517"/>
        <v>#VALUE!</v>
      </c>
      <c r="H346" s="125" t="e">
        <f t="shared" si="517"/>
        <v>#VALUE!</v>
      </c>
      <c r="I346" s="125" t="e">
        <f t="shared" si="517"/>
        <v>#VALUE!</v>
      </c>
      <c r="J346" s="125">
        <f t="shared" si="517"/>
        <v>0</v>
      </c>
      <c r="K346" s="125" t="e">
        <f t="shared" si="517"/>
        <v>#VALUE!</v>
      </c>
      <c r="L346" s="125">
        <f t="shared" si="517"/>
        <v>0</v>
      </c>
      <c r="M346" s="125" t="e">
        <f t="shared" si="517"/>
        <v>#VALUE!</v>
      </c>
      <c r="N346" s="125">
        <f t="shared" si="517"/>
        <v>0</v>
      </c>
      <c r="O346" s="125">
        <f t="shared" si="517"/>
        <v>0</v>
      </c>
      <c r="P346" s="125" t="e">
        <f t="shared" si="517"/>
        <v>#VALUE!</v>
      </c>
      <c r="Q346" s="125" t="e">
        <f t="shared" si="517"/>
        <v>#VALUE!</v>
      </c>
      <c r="R346" s="125" t="e">
        <f t="shared" si="517"/>
        <v>#VALUE!</v>
      </c>
      <c r="S346" s="125">
        <f t="shared" si="517"/>
        <v>0</v>
      </c>
      <c r="T346" s="125" t="e">
        <f t="shared" si="517"/>
        <v>#VALUE!</v>
      </c>
      <c r="U346" s="125">
        <f t="shared" si="517"/>
        <v>0</v>
      </c>
      <c r="V346" s="124"/>
    </row>
    <row r="347" spans="1:22" ht="5.0999999999999996" customHeight="1">
      <c r="A347" s="124"/>
      <c r="B347" s="125"/>
      <c r="C347" s="126" t="s">
        <v>14</v>
      </c>
      <c r="D347" s="125">
        <f>IF(D$6&gt;($C343-18),D348,IF((D343-D$5+1)&lt;=3,(D348+1),IF((D343-D$5+1)=4,1,0)))</f>
        <v>0</v>
      </c>
      <c r="E347" s="125">
        <f t="shared" ref="E347:U347" si="518">IF(E$6&gt;($C343-18),E348,IF((E343-E$5+1)&lt;=3,(E348+1),IF((E343-E$5+1)=4,1,0)))</f>
        <v>0</v>
      </c>
      <c r="F347" s="125">
        <f t="shared" si="518"/>
        <v>0</v>
      </c>
      <c r="G347" s="125">
        <f t="shared" si="518"/>
        <v>0</v>
      </c>
      <c r="H347" s="125">
        <f t="shared" si="518"/>
        <v>0</v>
      </c>
      <c r="I347" s="125">
        <f t="shared" si="518"/>
        <v>0</v>
      </c>
      <c r="J347" s="125">
        <f t="shared" si="518"/>
        <v>0</v>
      </c>
      <c r="K347" s="125">
        <f t="shared" si="518"/>
        <v>0</v>
      </c>
      <c r="L347" s="125">
        <f t="shared" si="518"/>
        <v>0</v>
      </c>
      <c r="M347" s="125">
        <f t="shared" si="518"/>
        <v>0</v>
      </c>
      <c r="N347" s="125">
        <f t="shared" si="518"/>
        <v>0</v>
      </c>
      <c r="O347" s="125">
        <f t="shared" si="518"/>
        <v>0</v>
      </c>
      <c r="P347" s="125">
        <f t="shared" si="518"/>
        <v>0</v>
      </c>
      <c r="Q347" s="125">
        <f t="shared" si="518"/>
        <v>0</v>
      </c>
      <c r="R347" s="125">
        <f t="shared" si="518"/>
        <v>0</v>
      </c>
      <c r="S347" s="125">
        <f t="shared" si="518"/>
        <v>0</v>
      </c>
      <c r="T347" s="125">
        <f t="shared" si="518"/>
        <v>0</v>
      </c>
      <c r="U347" s="125">
        <f t="shared" si="518"/>
        <v>0</v>
      </c>
      <c r="V347" s="124"/>
    </row>
    <row r="348" spans="1:22" ht="5.0999999999999996" customHeight="1">
      <c r="A348" s="124"/>
      <c r="B348" s="125"/>
      <c r="C348" s="127" t="s">
        <v>17</v>
      </c>
      <c r="D348" s="124">
        <f>IF(D343&gt;(D$5+3),0,(D$5-D343+3))</f>
        <v>0</v>
      </c>
      <c r="E348" s="124">
        <f t="shared" ref="E348:U348" si="519">IF(E343&gt;(E$5+3),0,(E$5-E343+3))</f>
        <v>0</v>
      </c>
      <c r="F348" s="124">
        <f t="shared" si="519"/>
        <v>0</v>
      </c>
      <c r="G348" s="124">
        <f t="shared" si="519"/>
        <v>0</v>
      </c>
      <c r="H348" s="124">
        <f t="shared" si="519"/>
        <v>0</v>
      </c>
      <c r="I348" s="124">
        <f t="shared" si="519"/>
        <v>0</v>
      </c>
      <c r="J348" s="124">
        <f t="shared" si="519"/>
        <v>0</v>
      </c>
      <c r="K348" s="124">
        <f t="shared" si="519"/>
        <v>0</v>
      </c>
      <c r="L348" s="124">
        <f t="shared" si="519"/>
        <v>0</v>
      </c>
      <c r="M348" s="124">
        <f t="shared" si="519"/>
        <v>0</v>
      </c>
      <c r="N348" s="124">
        <f t="shared" si="519"/>
        <v>0</v>
      </c>
      <c r="O348" s="124">
        <f t="shared" si="519"/>
        <v>0</v>
      </c>
      <c r="P348" s="124">
        <f t="shared" si="519"/>
        <v>0</v>
      </c>
      <c r="Q348" s="124">
        <f t="shared" si="519"/>
        <v>0</v>
      </c>
      <c r="R348" s="124">
        <f t="shared" si="519"/>
        <v>0</v>
      </c>
      <c r="S348" s="124">
        <f t="shared" si="519"/>
        <v>0</v>
      </c>
      <c r="T348" s="124">
        <f t="shared" si="519"/>
        <v>0</v>
      </c>
      <c r="U348" s="124">
        <f t="shared" si="519"/>
        <v>0</v>
      </c>
      <c r="V348" s="124"/>
    </row>
    <row r="349" spans="1:22" ht="5.0999999999999996" customHeight="1">
      <c r="A349" s="124"/>
      <c r="B349" s="125"/>
      <c r="C349" s="126" t="s">
        <v>15</v>
      </c>
      <c r="D349" s="125">
        <f>IF(D$6&gt;($C343-36),D350,IF((D343-D$5+1)&lt;=4,(D350+1),IF((D343-D$5+1)=5,1,0)))</f>
        <v>0</v>
      </c>
      <c r="E349" s="125">
        <f t="shared" ref="E349:U349" si="520">IF(E$6&gt;($C343-36),E350,IF((E343-E$5+1)&lt;=4,(E350+1),IF((E343-E$5+1)=5,1,0)))</f>
        <v>0</v>
      </c>
      <c r="F349" s="125">
        <f t="shared" si="520"/>
        <v>0</v>
      </c>
      <c r="G349" s="125">
        <f t="shared" si="520"/>
        <v>0</v>
      </c>
      <c r="H349" s="125">
        <f t="shared" si="520"/>
        <v>0</v>
      </c>
      <c r="I349" s="125">
        <f t="shared" si="520"/>
        <v>0</v>
      </c>
      <c r="J349" s="125">
        <f t="shared" si="520"/>
        <v>0</v>
      </c>
      <c r="K349" s="125">
        <f t="shared" si="520"/>
        <v>0</v>
      </c>
      <c r="L349" s="125">
        <f t="shared" si="520"/>
        <v>0</v>
      </c>
      <c r="M349" s="125">
        <f t="shared" si="520"/>
        <v>0</v>
      </c>
      <c r="N349" s="125">
        <f t="shared" si="520"/>
        <v>0</v>
      </c>
      <c r="O349" s="125">
        <f t="shared" si="520"/>
        <v>0</v>
      </c>
      <c r="P349" s="125">
        <f t="shared" si="520"/>
        <v>0</v>
      </c>
      <c r="Q349" s="125">
        <f t="shared" si="520"/>
        <v>0</v>
      </c>
      <c r="R349" s="125">
        <f t="shared" si="520"/>
        <v>0</v>
      </c>
      <c r="S349" s="125">
        <f t="shared" si="520"/>
        <v>0</v>
      </c>
      <c r="T349" s="125">
        <f t="shared" si="520"/>
        <v>0</v>
      </c>
      <c r="U349" s="125">
        <f t="shared" si="520"/>
        <v>0</v>
      </c>
      <c r="V349" s="124"/>
    </row>
    <row r="350" spans="1:22" ht="5.0999999999999996" customHeight="1">
      <c r="A350" s="124"/>
      <c r="B350" s="125"/>
      <c r="C350" s="127" t="s">
        <v>16</v>
      </c>
      <c r="D350" s="124">
        <f>IF(D343&gt;(D$5+4),0,(D$5-D343+4))</f>
        <v>0</v>
      </c>
      <c r="E350" s="124">
        <f t="shared" ref="E350:U350" si="521">IF(E343&gt;(E$5+4),0,(E$5-E343+4))</f>
        <v>0</v>
      </c>
      <c r="F350" s="124">
        <f t="shared" si="521"/>
        <v>0</v>
      </c>
      <c r="G350" s="124">
        <f t="shared" si="521"/>
        <v>0</v>
      </c>
      <c r="H350" s="124">
        <f t="shared" si="521"/>
        <v>0</v>
      </c>
      <c r="I350" s="124">
        <f t="shared" si="521"/>
        <v>0</v>
      </c>
      <c r="J350" s="124">
        <f t="shared" si="521"/>
        <v>0</v>
      </c>
      <c r="K350" s="124">
        <f t="shared" si="521"/>
        <v>0</v>
      </c>
      <c r="L350" s="124">
        <f t="shared" si="521"/>
        <v>0</v>
      </c>
      <c r="M350" s="124">
        <f t="shared" si="521"/>
        <v>0</v>
      </c>
      <c r="N350" s="124">
        <f t="shared" si="521"/>
        <v>0</v>
      </c>
      <c r="O350" s="124">
        <f t="shared" si="521"/>
        <v>0</v>
      </c>
      <c r="P350" s="124">
        <f t="shared" si="521"/>
        <v>0</v>
      </c>
      <c r="Q350" s="124">
        <f t="shared" si="521"/>
        <v>0</v>
      </c>
      <c r="R350" s="124">
        <f t="shared" si="521"/>
        <v>0</v>
      </c>
      <c r="S350" s="124">
        <f t="shared" si="521"/>
        <v>0</v>
      </c>
      <c r="T350" s="124">
        <f t="shared" si="521"/>
        <v>0</v>
      </c>
      <c r="U350" s="124">
        <f t="shared" si="521"/>
        <v>0</v>
      </c>
      <c r="V350" s="125"/>
    </row>
    <row r="351" spans="1:22" ht="15.75">
      <c r="A351" s="123">
        <f>'Vnos rezultatov'!B50</f>
        <v>0</v>
      </c>
      <c r="B351" s="123">
        <f>'Vnos rezultatov'!C50</f>
        <v>0</v>
      </c>
      <c r="C351" s="123">
        <f>'Vnos rezultatov'!E50</f>
        <v>10.8</v>
      </c>
      <c r="D351" s="116" t="str">
        <f>'Vnos rezultatov'!H50</f>
        <v>x</v>
      </c>
      <c r="E351" s="116" t="str">
        <f>'Vnos rezultatov'!I50</f>
        <v>x</v>
      </c>
      <c r="F351" s="116" t="str">
        <f>'Vnos rezultatov'!J50</f>
        <v>x</v>
      </c>
      <c r="G351" s="116" t="str">
        <f>'Vnos rezultatov'!K50</f>
        <v>x</v>
      </c>
      <c r="H351" s="116" t="str">
        <f>'Vnos rezultatov'!L50</f>
        <v>x</v>
      </c>
      <c r="I351" s="116" t="str">
        <f>'Vnos rezultatov'!M50</f>
        <v>x</v>
      </c>
      <c r="J351" s="116" t="str">
        <f>'Vnos rezultatov'!N50</f>
        <v>x</v>
      </c>
      <c r="K351" s="116" t="str">
        <f>'Vnos rezultatov'!O50</f>
        <v>x</v>
      </c>
      <c r="L351" s="116" t="str">
        <f>'Vnos rezultatov'!P50</f>
        <v>x</v>
      </c>
      <c r="M351" s="116" t="str">
        <f>'Vnos rezultatov'!Q50</f>
        <v>x</v>
      </c>
      <c r="N351" s="116" t="str">
        <f>'Vnos rezultatov'!R50</f>
        <v>x</v>
      </c>
      <c r="O351" s="116" t="str">
        <f>'Vnos rezultatov'!S50</f>
        <v>x</v>
      </c>
      <c r="P351" s="116" t="str">
        <f>'Vnos rezultatov'!T50</f>
        <v>x</v>
      </c>
      <c r="Q351" s="116" t="str">
        <f>'Vnos rezultatov'!U50</f>
        <v>x</v>
      </c>
      <c r="R351" s="116" t="str">
        <f>'Vnos rezultatov'!V50</f>
        <v>x</v>
      </c>
      <c r="S351" s="116" t="str">
        <f>'Vnos rezultatov'!W50</f>
        <v>x</v>
      </c>
      <c r="T351" s="116" t="str">
        <f>'Vnos rezultatov'!X50</f>
        <v>x</v>
      </c>
      <c r="U351" s="116" t="str">
        <f>'Vnos rezultatov'!Y50</f>
        <v>x</v>
      </c>
      <c r="V351" s="116">
        <f>SUM(D351:U351)</f>
        <v>0</v>
      </c>
    </row>
    <row r="352" spans="1:22" ht="15.75">
      <c r="A352" s="123"/>
      <c r="B352" s="123"/>
      <c r="C352" s="123" t="s">
        <v>11</v>
      </c>
      <c r="D352" s="116">
        <f>IF(D351&gt;(D$5+2),0,(D$5-D351+2))</f>
        <v>0</v>
      </c>
      <c r="E352" s="116">
        <f t="shared" ref="E352:U352" si="522">IF(E351&gt;(E$5+2),0,(E$5-E351+2))</f>
        <v>0</v>
      </c>
      <c r="F352" s="116">
        <f t="shared" si="522"/>
        <v>0</v>
      </c>
      <c r="G352" s="116">
        <f t="shared" si="522"/>
        <v>0</v>
      </c>
      <c r="H352" s="116">
        <f t="shared" si="522"/>
        <v>0</v>
      </c>
      <c r="I352" s="116">
        <f t="shared" si="522"/>
        <v>0</v>
      </c>
      <c r="J352" s="116">
        <f t="shared" si="522"/>
        <v>0</v>
      </c>
      <c r="K352" s="116">
        <f t="shared" si="522"/>
        <v>0</v>
      </c>
      <c r="L352" s="116">
        <f t="shared" si="522"/>
        <v>0</v>
      </c>
      <c r="M352" s="116">
        <f t="shared" si="522"/>
        <v>0</v>
      </c>
      <c r="N352" s="116">
        <f t="shared" si="522"/>
        <v>0</v>
      </c>
      <c r="O352" s="116">
        <f t="shared" si="522"/>
        <v>0</v>
      </c>
      <c r="P352" s="116">
        <f t="shared" si="522"/>
        <v>0</v>
      </c>
      <c r="Q352" s="116">
        <f t="shared" si="522"/>
        <v>0</v>
      </c>
      <c r="R352" s="116">
        <f t="shared" si="522"/>
        <v>0</v>
      </c>
      <c r="S352" s="116">
        <f t="shared" si="522"/>
        <v>0</v>
      </c>
      <c r="T352" s="116">
        <f t="shared" si="522"/>
        <v>0</v>
      </c>
      <c r="U352" s="116">
        <f t="shared" si="522"/>
        <v>0</v>
      </c>
      <c r="V352" s="116">
        <f>SUM(D352:U352)</f>
        <v>0</v>
      </c>
    </row>
    <row r="353" spans="1:22" ht="15.75">
      <c r="A353" s="123"/>
      <c r="B353" s="123"/>
      <c r="C353" s="123" t="s">
        <v>12</v>
      </c>
      <c r="D353" s="116">
        <f t="shared" ref="D353:E353" si="523">IF(D351="x",0,IF($C351&gt;18,IF($C351&gt;36,D357,D355),D354))</f>
        <v>0</v>
      </c>
      <c r="E353" s="116">
        <f t="shared" si="523"/>
        <v>0</v>
      </c>
      <c r="F353" s="116">
        <f>IF(F351="x",0,IF($C351&gt;18,IF($C351&gt;36,F357,F355),F354))</f>
        <v>0</v>
      </c>
      <c r="G353" s="116">
        <f t="shared" ref="G353:J353" si="524">IF(G351="x",0,IF($C351&gt;18,IF($C351&gt;36,G357,G355),G354))</f>
        <v>0</v>
      </c>
      <c r="H353" s="116">
        <f t="shared" si="524"/>
        <v>0</v>
      </c>
      <c r="I353" s="116">
        <f t="shared" si="524"/>
        <v>0</v>
      </c>
      <c r="J353" s="116">
        <f t="shared" si="524"/>
        <v>0</v>
      </c>
      <c r="K353" s="116">
        <f>IF(K351="x",0,IF($C351&gt;18,IF($C351&gt;36,K357,K355),K354))</f>
        <v>0</v>
      </c>
      <c r="L353" s="116">
        <f t="shared" ref="L353:M353" si="525">IF(L351="x",0,IF($C351&gt;18,IF($C351&gt;36,L357,L355),L354))</f>
        <v>0</v>
      </c>
      <c r="M353" s="116">
        <f t="shared" si="525"/>
        <v>0</v>
      </c>
      <c r="N353" s="116">
        <f>IF(N351="x",0,IF($C351&gt;18,IF($C351&gt;36,N357,N355),N354))</f>
        <v>0</v>
      </c>
      <c r="O353" s="116">
        <f t="shared" ref="O353:P353" si="526">IF(O351="x",0,IF($C351&gt;18,IF($C351&gt;36,O357,O355),O354))</f>
        <v>0</v>
      </c>
      <c r="P353" s="116">
        <f t="shared" si="526"/>
        <v>0</v>
      </c>
      <c r="Q353" s="116">
        <f>IF(Q351="x",0,IF($C351&gt;18,IF($C351&gt;36,Q357,Q355),Q354))</f>
        <v>0</v>
      </c>
      <c r="R353" s="116">
        <f t="shared" ref="R353:S353" si="527">IF(R351="x",0,IF($C351&gt;18,IF($C351&gt;36,R357,R355),R354))</f>
        <v>0</v>
      </c>
      <c r="S353" s="116">
        <f t="shared" si="527"/>
        <v>0</v>
      </c>
      <c r="T353" s="116">
        <f>IF(T351="x",0,IF($C351&gt;18,IF($C351&gt;36,T357,T355),T354))</f>
        <v>0</v>
      </c>
      <c r="U353" s="116">
        <f t="shared" ref="U353" si="528">IF(U351="x",0,IF($C351&gt;18,IF($C351&gt;36,U357,U355),U354))</f>
        <v>0</v>
      </c>
      <c r="V353" s="116">
        <f>SUM(D353:U353)</f>
        <v>0</v>
      </c>
    </row>
    <row r="354" spans="1:22" ht="5.0999999999999996" customHeight="1">
      <c r="A354" s="124"/>
      <c r="B354" s="125"/>
      <c r="C354" s="126" t="s">
        <v>13</v>
      </c>
      <c r="D354" s="125" t="e">
        <f t="shared" ref="D354:U354" si="529">IF(D$6&gt;$C351,D352,IF((D351-D$5)&lt;=2,(D352+1),IF((D351-D$5+1)=3,1,0)))</f>
        <v>#VALUE!</v>
      </c>
      <c r="E354" s="125">
        <f t="shared" si="529"/>
        <v>0</v>
      </c>
      <c r="F354" s="125">
        <f t="shared" si="529"/>
        <v>0</v>
      </c>
      <c r="G354" s="125" t="e">
        <f t="shared" si="529"/>
        <v>#VALUE!</v>
      </c>
      <c r="H354" s="125" t="e">
        <f t="shared" si="529"/>
        <v>#VALUE!</v>
      </c>
      <c r="I354" s="125" t="e">
        <f t="shared" si="529"/>
        <v>#VALUE!</v>
      </c>
      <c r="J354" s="125">
        <f t="shared" si="529"/>
        <v>0</v>
      </c>
      <c r="K354" s="125" t="e">
        <f t="shared" si="529"/>
        <v>#VALUE!</v>
      </c>
      <c r="L354" s="125">
        <f t="shared" si="529"/>
        <v>0</v>
      </c>
      <c r="M354" s="125" t="e">
        <f t="shared" si="529"/>
        <v>#VALUE!</v>
      </c>
      <c r="N354" s="125">
        <f t="shared" si="529"/>
        <v>0</v>
      </c>
      <c r="O354" s="125">
        <f t="shared" si="529"/>
        <v>0</v>
      </c>
      <c r="P354" s="125" t="e">
        <f t="shared" si="529"/>
        <v>#VALUE!</v>
      </c>
      <c r="Q354" s="125" t="e">
        <f t="shared" si="529"/>
        <v>#VALUE!</v>
      </c>
      <c r="R354" s="125" t="e">
        <f t="shared" si="529"/>
        <v>#VALUE!</v>
      </c>
      <c r="S354" s="125">
        <f t="shared" si="529"/>
        <v>0</v>
      </c>
      <c r="T354" s="125" t="e">
        <f t="shared" si="529"/>
        <v>#VALUE!</v>
      </c>
      <c r="U354" s="125">
        <f t="shared" si="529"/>
        <v>0</v>
      </c>
      <c r="V354" s="124"/>
    </row>
    <row r="355" spans="1:22" ht="5.0999999999999996" customHeight="1">
      <c r="A355" s="124"/>
      <c r="B355" s="125"/>
      <c r="C355" s="126" t="s">
        <v>14</v>
      </c>
      <c r="D355" s="125">
        <f>IF(D$6&gt;($C351-18),D356,IF((D351-D$5+1)&lt;=3,(D356+1),IF((D351-D$5+1)=4,1,0)))</f>
        <v>0</v>
      </c>
      <c r="E355" s="125">
        <f t="shared" ref="E355:U355" si="530">IF(E$6&gt;($C351-18),E356,IF((E351-E$5+1)&lt;=3,(E356+1),IF((E351-E$5+1)=4,1,0)))</f>
        <v>0</v>
      </c>
      <c r="F355" s="125">
        <f t="shared" si="530"/>
        <v>0</v>
      </c>
      <c r="G355" s="125">
        <f t="shared" si="530"/>
        <v>0</v>
      </c>
      <c r="H355" s="125">
        <f t="shared" si="530"/>
        <v>0</v>
      </c>
      <c r="I355" s="125">
        <f t="shared" si="530"/>
        <v>0</v>
      </c>
      <c r="J355" s="125">
        <f t="shared" si="530"/>
        <v>0</v>
      </c>
      <c r="K355" s="125">
        <f t="shared" si="530"/>
        <v>0</v>
      </c>
      <c r="L355" s="125">
        <f t="shared" si="530"/>
        <v>0</v>
      </c>
      <c r="M355" s="125">
        <f t="shared" si="530"/>
        <v>0</v>
      </c>
      <c r="N355" s="125">
        <f t="shared" si="530"/>
        <v>0</v>
      </c>
      <c r="O355" s="125">
        <f t="shared" si="530"/>
        <v>0</v>
      </c>
      <c r="P355" s="125">
        <f t="shared" si="530"/>
        <v>0</v>
      </c>
      <c r="Q355" s="125">
        <f t="shared" si="530"/>
        <v>0</v>
      </c>
      <c r="R355" s="125">
        <f t="shared" si="530"/>
        <v>0</v>
      </c>
      <c r="S355" s="125">
        <f t="shared" si="530"/>
        <v>0</v>
      </c>
      <c r="T355" s="125">
        <f t="shared" si="530"/>
        <v>0</v>
      </c>
      <c r="U355" s="125">
        <f t="shared" si="530"/>
        <v>0</v>
      </c>
      <c r="V355" s="124"/>
    </row>
    <row r="356" spans="1:22" ht="5.0999999999999996" customHeight="1">
      <c r="A356" s="124"/>
      <c r="B356" s="125"/>
      <c r="C356" s="127" t="s">
        <v>17</v>
      </c>
      <c r="D356" s="124">
        <f>IF(D351&gt;(D$5+3),0,(D$5-D351+3))</f>
        <v>0</v>
      </c>
      <c r="E356" s="124">
        <f t="shared" ref="E356:U356" si="531">IF(E351&gt;(E$5+3),0,(E$5-E351+3))</f>
        <v>0</v>
      </c>
      <c r="F356" s="124">
        <f t="shared" si="531"/>
        <v>0</v>
      </c>
      <c r="G356" s="124">
        <f t="shared" si="531"/>
        <v>0</v>
      </c>
      <c r="H356" s="124">
        <f t="shared" si="531"/>
        <v>0</v>
      </c>
      <c r="I356" s="124">
        <f t="shared" si="531"/>
        <v>0</v>
      </c>
      <c r="J356" s="124">
        <f t="shared" si="531"/>
        <v>0</v>
      </c>
      <c r="K356" s="124">
        <f t="shared" si="531"/>
        <v>0</v>
      </c>
      <c r="L356" s="124">
        <f t="shared" si="531"/>
        <v>0</v>
      </c>
      <c r="M356" s="124">
        <f t="shared" si="531"/>
        <v>0</v>
      </c>
      <c r="N356" s="124">
        <f t="shared" si="531"/>
        <v>0</v>
      </c>
      <c r="O356" s="124">
        <f t="shared" si="531"/>
        <v>0</v>
      </c>
      <c r="P356" s="124">
        <f t="shared" si="531"/>
        <v>0</v>
      </c>
      <c r="Q356" s="124">
        <f t="shared" si="531"/>
        <v>0</v>
      </c>
      <c r="R356" s="124">
        <f t="shared" si="531"/>
        <v>0</v>
      </c>
      <c r="S356" s="124">
        <f t="shared" si="531"/>
        <v>0</v>
      </c>
      <c r="T356" s="124">
        <f t="shared" si="531"/>
        <v>0</v>
      </c>
      <c r="U356" s="124">
        <f t="shared" si="531"/>
        <v>0</v>
      </c>
      <c r="V356" s="124"/>
    </row>
    <row r="357" spans="1:22" ht="5.0999999999999996" customHeight="1">
      <c r="A357" s="124"/>
      <c r="B357" s="125"/>
      <c r="C357" s="126" t="s">
        <v>15</v>
      </c>
      <c r="D357" s="125">
        <f>IF(D$6&gt;($C351-36),D358,IF((D351-D$5+1)&lt;=4,(D358+1),IF((D351-D$5+1)=5,1,0)))</f>
        <v>0</v>
      </c>
      <c r="E357" s="125">
        <f t="shared" ref="E357:U357" si="532">IF(E$6&gt;($C351-36),E358,IF((E351-E$5+1)&lt;=4,(E358+1),IF((E351-E$5+1)=5,1,0)))</f>
        <v>0</v>
      </c>
      <c r="F357" s="125">
        <f t="shared" si="532"/>
        <v>0</v>
      </c>
      <c r="G357" s="125">
        <f t="shared" si="532"/>
        <v>0</v>
      </c>
      <c r="H357" s="125">
        <f t="shared" si="532"/>
        <v>0</v>
      </c>
      <c r="I357" s="125">
        <f t="shared" si="532"/>
        <v>0</v>
      </c>
      <c r="J357" s="125">
        <f t="shared" si="532"/>
        <v>0</v>
      </c>
      <c r="K357" s="125">
        <f t="shared" si="532"/>
        <v>0</v>
      </c>
      <c r="L357" s="125">
        <f t="shared" si="532"/>
        <v>0</v>
      </c>
      <c r="M357" s="125">
        <f t="shared" si="532"/>
        <v>0</v>
      </c>
      <c r="N357" s="125">
        <f t="shared" si="532"/>
        <v>0</v>
      </c>
      <c r="O357" s="125">
        <f t="shared" si="532"/>
        <v>0</v>
      </c>
      <c r="P357" s="125">
        <f t="shared" si="532"/>
        <v>0</v>
      </c>
      <c r="Q357" s="125">
        <f t="shared" si="532"/>
        <v>0</v>
      </c>
      <c r="R357" s="125">
        <f t="shared" si="532"/>
        <v>0</v>
      </c>
      <c r="S357" s="125">
        <f t="shared" si="532"/>
        <v>0</v>
      </c>
      <c r="T357" s="125">
        <f t="shared" si="532"/>
        <v>0</v>
      </c>
      <c r="U357" s="125">
        <f t="shared" si="532"/>
        <v>0</v>
      </c>
      <c r="V357" s="124"/>
    </row>
    <row r="358" spans="1:22" ht="5.0999999999999996" customHeight="1">
      <c r="A358" s="124"/>
      <c r="B358" s="125"/>
      <c r="C358" s="127" t="s">
        <v>16</v>
      </c>
      <c r="D358" s="124">
        <f>IF(D351&gt;(D$5+4),0,(D$5-D351+4))</f>
        <v>0</v>
      </c>
      <c r="E358" s="124">
        <f t="shared" ref="E358:U358" si="533">IF(E351&gt;(E$5+4),0,(E$5-E351+4))</f>
        <v>0</v>
      </c>
      <c r="F358" s="124">
        <f t="shared" si="533"/>
        <v>0</v>
      </c>
      <c r="G358" s="124">
        <f t="shared" si="533"/>
        <v>0</v>
      </c>
      <c r="H358" s="124">
        <f t="shared" si="533"/>
        <v>0</v>
      </c>
      <c r="I358" s="124">
        <f t="shared" si="533"/>
        <v>0</v>
      </c>
      <c r="J358" s="124">
        <f t="shared" si="533"/>
        <v>0</v>
      </c>
      <c r="K358" s="124">
        <f t="shared" si="533"/>
        <v>0</v>
      </c>
      <c r="L358" s="124">
        <f t="shared" si="533"/>
        <v>0</v>
      </c>
      <c r="M358" s="124">
        <f t="shared" si="533"/>
        <v>0</v>
      </c>
      <c r="N358" s="124">
        <f t="shared" si="533"/>
        <v>0</v>
      </c>
      <c r="O358" s="124">
        <f t="shared" si="533"/>
        <v>0</v>
      </c>
      <c r="P358" s="124">
        <f t="shared" si="533"/>
        <v>0</v>
      </c>
      <c r="Q358" s="124">
        <f t="shared" si="533"/>
        <v>0</v>
      </c>
      <c r="R358" s="124">
        <f t="shared" si="533"/>
        <v>0</v>
      </c>
      <c r="S358" s="124">
        <f t="shared" si="533"/>
        <v>0</v>
      </c>
      <c r="T358" s="124">
        <f t="shared" si="533"/>
        <v>0</v>
      </c>
      <c r="U358" s="124">
        <f t="shared" si="533"/>
        <v>0</v>
      </c>
      <c r="V358" s="125"/>
    </row>
    <row r="359" spans="1:22" ht="15.75">
      <c r="A359" s="123">
        <f>'Vnos rezultatov'!B51</f>
        <v>0</v>
      </c>
      <c r="B359" s="123">
        <f>'Vnos rezultatov'!C51</f>
        <v>0</v>
      </c>
      <c r="C359" s="123">
        <f>'Vnos rezultatov'!E51</f>
        <v>10.8</v>
      </c>
      <c r="D359" s="116" t="str">
        <f>'Vnos rezultatov'!H51</f>
        <v>x</v>
      </c>
      <c r="E359" s="116" t="str">
        <f>'Vnos rezultatov'!I51</f>
        <v>x</v>
      </c>
      <c r="F359" s="116" t="str">
        <f>'Vnos rezultatov'!J51</f>
        <v>x</v>
      </c>
      <c r="G359" s="116" t="str">
        <f>'Vnos rezultatov'!K51</f>
        <v>x</v>
      </c>
      <c r="H359" s="116" t="str">
        <f>'Vnos rezultatov'!L51</f>
        <v>x</v>
      </c>
      <c r="I359" s="116" t="str">
        <f>'Vnos rezultatov'!M51</f>
        <v>x</v>
      </c>
      <c r="J359" s="116" t="str">
        <f>'Vnos rezultatov'!N51</f>
        <v>x</v>
      </c>
      <c r="K359" s="116" t="str">
        <f>'Vnos rezultatov'!O51</f>
        <v>x</v>
      </c>
      <c r="L359" s="116" t="str">
        <f>'Vnos rezultatov'!P51</f>
        <v>x</v>
      </c>
      <c r="M359" s="116" t="str">
        <f>'Vnos rezultatov'!Q51</f>
        <v>x</v>
      </c>
      <c r="N359" s="116" t="str">
        <f>'Vnos rezultatov'!R51</f>
        <v>x</v>
      </c>
      <c r="O359" s="116" t="str">
        <f>'Vnos rezultatov'!S51</f>
        <v>x</v>
      </c>
      <c r="P359" s="116" t="str">
        <f>'Vnos rezultatov'!T51</f>
        <v>x</v>
      </c>
      <c r="Q359" s="116" t="str">
        <f>'Vnos rezultatov'!U51</f>
        <v>x</v>
      </c>
      <c r="R359" s="116" t="str">
        <f>'Vnos rezultatov'!V51</f>
        <v>x</v>
      </c>
      <c r="S359" s="116" t="str">
        <f>'Vnos rezultatov'!W51</f>
        <v>x</v>
      </c>
      <c r="T359" s="116" t="str">
        <f>'Vnos rezultatov'!X51</f>
        <v>x</v>
      </c>
      <c r="U359" s="116" t="str">
        <f>'Vnos rezultatov'!Y51</f>
        <v>x</v>
      </c>
      <c r="V359" s="116">
        <f>SUM(D359:U359)</f>
        <v>0</v>
      </c>
    </row>
    <row r="360" spans="1:22" ht="15.75">
      <c r="A360" s="123"/>
      <c r="B360" s="123"/>
      <c r="C360" s="123" t="s">
        <v>11</v>
      </c>
      <c r="D360" s="116">
        <f>IF(D359&gt;(D$5+2),0,(D$5-D359+2))</f>
        <v>0</v>
      </c>
      <c r="E360" s="116">
        <f t="shared" ref="E360:U360" si="534">IF(E359&gt;(E$5+2),0,(E$5-E359+2))</f>
        <v>0</v>
      </c>
      <c r="F360" s="116">
        <f t="shared" si="534"/>
        <v>0</v>
      </c>
      <c r="G360" s="116">
        <f t="shared" si="534"/>
        <v>0</v>
      </c>
      <c r="H360" s="116">
        <f t="shared" si="534"/>
        <v>0</v>
      </c>
      <c r="I360" s="116">
        <f t="shared" si="534"/>
        <v>0</v>
      </c>
      <c r="J360" s="116">
        <f t="shared" si="534"/>
        <v>0</v>
      </c>
      <c r="K360" s="116">
        <f t="shared" si="534"/>
        <v>0</v>
      </c>
      <c r="L360" s="116">
        <f t="shared" si="534"/>
        <v>0</v>
      </c>
      <c r="M360" s="116">
        <f t="shared" si="534"/>
        <v>0</v>
      </c>
      <c r="N360" s="116">
        <f t="shared" si="534"/>
        <v>0</v>
      </c>
      <c r="O360" s="116">
        <f t="shared" si="534"/>
        <v>0</v>
      </c>
      <c r="P360" s="116">
        <f t="shared" si="534"/>
        <v>0</v>
      </c>
      <c r="Q360" s="116">
        <f t="shared" si="534"/>
        <v>0</v>
      </c>
      <c r="R360" s="116">
        <f t="shared" si="534"/>
        <v>0</v>
      </c>
      <c r="S360" s="116">
        <f t="shared" si="534"/>
        <v>0</v>
      </c>
      <c r="T360" s="116">
        <f t="shared" si="534"/>
        <v>0</v>
      </c>
      <c r="U360" s="116">
        <f t="shared" si="534"/>
        <v>0</v>
      </c>
      <c r="V360" s="116">
        <f>SUM(D360:U360)</f>
        <v>0</v>
      </c>
    </row>
    <row r="361" spans="1:22" ht="15.75">
      <c r="A361" s="123"/>
      <c r="B361" s="123"/>
      <c r="C361" s="123" t="s">
        <v>12</v>
      </c>
      <c r="D361" s="116">
        <f t="shared" ref="D361:E361" si="535">IF(D359="x",0,IF($C359&gt;18,IF($C359&gt;36,D365,D363),D362))</f>
        <v>0</v>
      </c>
      <c r="E361" s="116">
        <f t="shared" si="535"/>
        <v>0</v>
      </c>
      <c r="F361" s="116">
        <f>IF(F359="x",0,IF($C359&gt;18,IF($C359&gt;36,F365,F363),F362))</f>
        <v>0</v>
      </c>
      <c r="G361" s="116">
        <f t="shared" ref="G361:J361" si="536">IF(G359="x",0,IF($C359&gt;18,IF($C359&gt;36,G365,G363),G362))</f>
        <v>0</v>
      </c>
      <c r="H361" s="116">
        <f t="shared" si="536"/>
        <v>0</v>
      </c>
      <c r="I361" s="116">
        <f t="shared" si="536"/>
        <v>0</v>
      </c>
      <c r="J361" s="116">
        <f t="shared" si="536"/>
        <v>0</v>
      </c>
      <c r="K361" s="116">
        <f>IF(K359="x",0,IF($C359&gt;18,IF($C359&gt;36,K365,K363),K362))</f>
        <v>0</v>
      </c>
      <c r="L361" s="116">
        <f t="shared" ref="L361:M361" si="537">IF(L359="x",0,IF($C359&gt;18,IF($C359&gt;36,L365,L363),L362))</f>
        <v>0</v>
      </c>
      <c r="M361" s="116">
        <f t="shared" si="537"/>
        <v>0</v>
      </c>
      <c r="N361" s="116">
        <f>IF(N359="x",0,IF($C359&gt;18,IF($C359&gt;36,N365,N363),N362))</f>
        <v>0</v>
      </c>
      <c r="O361" s="116">
        <f t="shared" ref="O361:P361" si="538">IF(O359="x",0,IF($C359&gt;18,IF($C359&gt;36,O365,O363),O362))</f>
        <v>0</v>
      </c>
      <c r="P361" s="116">
        <f t="shared" si="538"/>
        <v>0</v>
      </c>
      <c r="Q361" s="116">
        <f>IF(Q359="x",0,IF($C359&gt;18,IF($C359&gt;36,Q365,Q363),Q362))</f>
        <v>0</v>
      </c>
      <c r="R361" s="116">
        <f t="shared" ref="R361:S361" si="539">IF(R359="x",0,IF($C359&gt;18,IF($C359&gt;36,R365,R363),R362))</f>
        <v>0</v>
      </c>
      <c r="S361" s="116">
        <f t="shared" si="539"/>
        <v>0</v>
      </c>
      <c r="T361" s="116">
        <f>IF(T359="x",0,IF($C359&gt;18,IF($C359&gt;36,T365,T363),T362))</f>
        <v>0</v>
      </c>
      <c r="U361" s="116">
        <f t="shared" ref="U361" si="540">IF(U359="x",0,IF($C359&gt;18,IF($C359&gt;36,U365,U363),U362))</f>
        <v>0</v>
      </c>
      <c r="V361" s="116">
        <f>SUM(D361:U361)</f>
        <v>0</v>
      </c>
    </row>
    <row r="362" spans="1:22" ht="5.0999999999999996" customHeight="1">
      <c r="A362" s="124"/>
      <c r="B362" s="125"/>
      <c r="C362" s="126" t="s">
        <v>13</v>
      </c>
      <c r="D362" s="125" t="e">
        <f t="shared" ref="D362:U362" si="541">IF(D$6&gt;$C359,D360,IF((D359-D$5)&lt;=2,(D360+1),IF((D359-D$5+1)=3,1,0)))</f>
        <v>#VALUE!</v>
      </c>
      <c r="E362" s="125">
        <f t="shared" si="541"/>
        <v>0</v>
      </c>
      <c r="F362" s="125">
        <f t="shared" si="541"/>
        <v>0</v>
      </c>
      <c r="G362" s="125" t="e">
        <f t="shared" si="541"/>
        <v>#VALUE!</v>
      </c>
      <c r="H362" s="125" t="e">
        <f t="shared" si="541"/>
        <v>#VALUE!</v>
      </c>
      <c r="I362" s="125" t="e">
        <f t="shared" si="541"/>
        <v>#VALUE!</v>
      </c>
      <c r="J362" s="125">
        <f t="shared" si="541"/>
        <v>0</v>
      </c>
      <c r="K362" s="125" t="e">
        <f t="shared" si="541"/>
        <v>#VALUE!</v>
      </c>
      <c r="L362" s="125">
        <f t="shared" si="541"/>
        <v>0</v>
      </c>
      <c r="M362" s="125" t="e">
        <f t="shared" si="541"/>
        <v>#VALUE!</v>
      </c>
      <c r="N362" s="125">
        <f t="shared" si="541"/>
        <v>0</v>
      </c>
      <c r="O362" s="125">
        <f t="shared" si="541"/>
        <v>0</v>
      </c>
      <c r="P362" s="125" t="e">
        <f t="shared" si="541"/>
        <v>#VALUE!</v>
      </c>
      <c r="Q362" s="125" t="e">
        <f t="shared" si="541"/>
        <v>#VALUE!</v>
      </c>
      <c r="R362" s="125" t="e">
        <f t="shared" si="541"/>
        <v>#VALUE!</v>
      </c>
      <c r="S362" s="125">
        <f t="shared" si="541"/>
        <v>0</v>
      </c>
      <c r="T362" s="125" t="e">
        <f t="shared" si="541"/>
        <v>#VALUE!</v>
      </c>
      <c r="U362" s="125">
        <f t="shared" si="541"/>
        <v>0</v>
      </c>
      <c r="V362" s="124"/>
    </row>
    <row r="363" spans="1:22" ht="5.0999999999999996" customHeight="1">
      <c r="A363" s="124"/>
      <c r="B363" s="125"/>
      <c r="C363" s="126" t="s">
        <v>14</v>
      </c>
      <c r="D363" s="125">
        <f>IF(D$6&gt;($C359-18),D364,IF((D359-D$5+1)&lt;=3,(D364+1),IF((D359-D$5+1)=4,1,0)))</f>
        <v>0</v>
      </c>
      <c r="E363" s="125">
        <f t="shared" ref="E363:U363" si="542">IF(E$6&gt;($C359-18),E364,IF((E359-E$5+1)&lt;=3,(E364+1),IF((E359-E$5+1)=4,1,0)))</f>
        <v>0</v>
      </c>
      <c r="F363" s="125">
        <f t="shared" si="542"/>
        <v>0</v>
      </c>
      <c r="G363" s="125">
        <f t="shared" si="542"/>
        <v>0</v>
      </c>
      <c r="H363" s="125">
        <f t="shared" si="542"/>
        <v>0</v>
      </c>
      <c r="I363" s="125">
        <f t="shared" si="542"/>
        <v>0</v>
      </c>
      <c r="J363" s="125">
        <f t="shared" si="542"/>
        <v>0</v>
      </c>
      <c r="K363" s="125">
        <f t="shared" si="542"/>
        <v>0</v>
      </c>
      <c r="L363" s="125">
        <f t="shared" si="542"/>
        <v>0</v>
      </c>
      <c r="M363" s="125">
        <f t="shared" si="542"/>
        <v>0</v>
      </c>
      <c r="N363" s="125">
        <f t="shared" si="542"/>
        <v>0</v>
      </c>
      <c r="O363" s="125">
        <f t="shared" si="542"/>
        <v>0</v>
      </c>
      <c r="P363" s="125">
        <f t="shared" si="542"/>
        <v>0</v>
      </c>
      <c r="Q363" s="125">
        <f t="shared" si="542"/>
        <v>0</v>
      </c>
      <c r="R363" s="125">
        <f t="shared" si="542"/>
        <v>0</v>
      </c>
      <c r="S363" s="125">
        <f t="shared" si="542"/>
        <v>0</v>
      </c>
      <c r="T363" s="125">
        <f t="shared" si="542"/>
        <v>0</v>
      </c>
      <c r="U363" s="125">
        <f t="shared" si="542"/>
        <v>0</v>
      </c>
      <c r="V363" s="124"/>
    </row>
    <row r="364" spans="1:22" ht="5.0999999999999996" customHeight="1">
      <c r="A364" s="124"/>
      <c r="B364" s="125"/>
      <c r="C364" s="127" t="s">
        <v>17</v>
      </c>
      <c r="D364" s="124">
        <f>IF(D359&gt;(D$5+3),0,(D$5-D359+3))</f>
        <v>0</v>
      </c>
      <c r="E364" s="124">
        <f t="shared" ref="E364:U364" si="543">IF(E359&gt;(E$5+3),0,(E$5-E359+3))</f>
        <v>0</v>
      </c>
      <c r="F364" s="124">
        <f t="shared" si="543"/>
        <v>0</v>
      </c>
      <c r="G364" s="124">
        <f t="shared" si="543"/>
        <v>0</v>
      </c>
      <c r="H364" s="124">
        <f t="shared" si="543"/>
        <v>0</v>
      </c>
      <c r="I364" s="124">
        <f t="shared" si="543"/>
        <v>0</v>
      </c>
      <c r="J364" s="124">
        <f t="shared" si="543"/>
        <v>0</v>
      </c>
      <c r="K364" s="124">
        <f t="shared" si="543"/>
        <v>0</v>
      </c>
      <c r="L364" s="124">
        <f t="shared" si="543"/>
        <v>0</v>
      </c>
      <c r="M364" s="124">
        <f t="shared" si="543"/>
        <v>0</v>
      </c>
      <c r="N364" s="124">
        <f t="shared" si="543"/>
        <v>0</v>
      </c>
      <c r="O364" s="124">
        <f t="shared" si="543"/>
        <v>0</v>
      </c>
      <c r="P364" s="124">
        <f t="shared" si="543"/>
        <v>0</v>
      </c>
      <c r="Q364" s="124">
        <f t="shared" si="543"/>
        <v>0</v>
      </c>
      <c r="R364" s="124">
        <f t="shared" si="543"/>
        <v>0</v>
      </c>
      <c r="S364" s="124">
        <f t="shared" si="543"/>
        <v>0</v>
      </c>
      <c r="T364" s="124">
        <f t="shared" si="543"/>
        <v>0</v>
      </c>
      <c r="U364" s="124">
        <f t="shared" si="543"/>
        <v>0</v>
      </c>
      <c r="V364" s="124"/>
    </row>
    <row r="365" spans="1:22" ht="5.0999999999999996" customHeight="1">
      <c r="A365" s="124"/>
      <c r="B365" s="125"/>
      <c r="C365" s="126" t="s">
        <v>15</v>
      </c>
      <c r="D365" s="125">
        <f>IF(D$6&gt;($C359-36),D366,IF((D359-D$5+1)&lt;=4,(D366+1),IF((D359-D$5+1)=5,1,0)))</f>
        <v>0</v>
      </c>
      <c r="E365" s="125">
        <f t="shared" ref="E365:U365" si="544">IF(E$6&gt;($C359-36),E366,IF((E359-E$5+1)&lt;=4,(E366+1),IF((E359-E$5+1)=5,1,0)))</f>
        <v>0</v>
      </c>
      <c r="F365" s="125">
        <f t="shared" si="544"/>
        <v>0</v>
      </c>
      <c r="G365" s="125">
        <f t="shared" si="544"/>
        <v>0</v>
      </c>
      <c r="H365" s="125">
        <f t="shared" si="544"/>
        <v>0</v>
      </c>
      <c r="I365" s="125">
        <f t="shared" si="544"/>
        <v>0</v>
      </c>
      <c r="J365" s="125">
        <f t="shared" si="544"/>
        <v>0</v>
      </c>
      <c r="K365" s="125">
        <f t="shared" si="544"/>
        <v>0</v>
      </c>
      <c r="L365" s="125">
        <f t="shared" si="544"/>
        <v>0</v>
      </c>
      <c r="M365" s="125">
        <f t="shared" si="544"/>
        <v>0</v>
      </c>
      <c r="N365" s="125">
        <f t="shared" si="544"/>
        <v>0</v>
      </c>
      <c r="O365" s="125">
        <f t="shared" si="544"/>
        <v>0</v>
      </c>
      <c r="P365" s="125">
        <f t="shared" si="544"/>
        <v>0</v>
      </c>
      <c r="Q365" s="125">
        <f t="shared" si="544"/>
        <v>0</v>
      </c>
      <c r="R365" s="125">
        <f t="shared" si="544"/>
        <v>0</v>
      </c>
      <c r="S365" s="125">
        <f t="shared" si="544"/>
        <v>0</v>
      </c>
      <c r="T365" s="125">
        <f t="shared" si="544"/>
        <v>0</v>
      </c>
      <c r="U365" s="125">
        <f t="shared" si="544"/>
        <v>0</v>
      </c>
      <c r="V365" s="124"/>
    </row>
    <row r="366" spans="1:22" ht="5.0999999999999996" customHeight="1">
      <c r="A366" s="124"/>
      <c r="B366" s="125"/>
      <c r="C366" s="127" t="s">
        <v>16</v>
      </c>
      <c r="D366" s="124">
        <f>IF(D359&gt;(D$5+4),0,(D$5-D359+4))</f>
        <v>0</v>
      </c>
      <c r="E366" s="124">
        <f t="shared" ref="E366:U366" si="545">IF(E359&gt;(E$5+4),0,(E$5-E359+4))</f>
        <v>0</v>
      </c>
      <c r="F366" s="124">
        <f t="shared" si="545"/>
        <v>0</v>
      </c>
      <c r="G366" s="124">
        <f t="shared" si="545"/>
        <v>0</v>
      </c>
      <c r="H366" s="124">
        <f t="shared" si="545"/>
        <v>0</v>
      </c>
      <c r="I366" s="124">
        <f t="shared" si="545"/>
        <v>0</v>
      </c>
      <c r="J366" s="124">
        <f t="shared" si="545"/>
        <v>0</v>
      </c>
      <c r="K366" s="124">
        <f t="shared" si="545"/>
        <v>0</v>
      </c>
      <c r="L366" s="124">
        <f t="shared" si="545"/>
        <v>0</v>
      </c>
      <c r="M366" s="124">
        <f t="shared" si="545"/>
        <v>0</v>
      </c>
      <c r="N366" s="124">
        <f t="shared" si="545"/>
        <v>0</v>
      </c>
      <c r="O366" s="124">
        <f t="shared" si="545"/>
        <v>0</v>
      </c>
      <c r="P366" s="124">
        <f t="shared" si="545"/>
        <v>0</v>
      </c>
      <c r="Q366" s="124">
        <f t="shared" si="545"/>
        <v>0</v>
      </c>
      <c r="R366" s="124">
        <f t="shared" si="545"/>
        <v>0</v>
      </c>
      <c r="S366" s="124">
        <f t="shared" si="545"/>
        <v>0</v>
      </c>
      <c r="T366" s="124">
        <f t="shared" si="545"/>
        <v>0</v>
      </c>
      <c r="U366" s="124">
        <f t="shared" si="545"/>
        <v>0</v>
      </c>
      <c r="V366" s="125"/>
    </row>
    <row r="367" spans="1:22" ht="15.75">
      <c r="A367" s="123">
        <f>'Vnos rezultatov'!B52</f>
        <v>0</v>
      </c>
      <c r="B367" s="123">
        <f>'Vnos rezultatov'!C52</f>
        <v>0</v>
      </c>
      <c r="C367" s="123">
        <f>'Vnos rezultatov'!E52</f>
        <v>10.8</v>
      </c>
      <c r="D367" s="116" t="str">
        <f>'Vnos rezultatov'!H52</f>
        <v>x</v>
      </c>
      <c r="E367" s="116" t="str">
        <f>'Vnos rezultatov'!I52</f>
        <v>x</v>
      </c>
      <c r="F367" s="116" t="str">
        <f>'Vnos rezultatov'!J52</f>
        <v>x</v>
      </c>
      <c r="G367" s="116" t="str">
        <f>'Vnos rezultatov'!K52</f>
        <v>x</v>
      </c>
      <c r="H367" s="116" t="str">
        <f>'Vnos rezultatov'!L52</f>
        <v>x</v>
      </c>
      <c r="I367" s="116" t="str">
        <f>'Vnos rezultatov'!M52</f>
        <v>x</v>
      </c>
      <c r="J367" s="116" t="str">
        <f>'Vnos rezultatov'!N52</f>
        <v>x</v>
      </c>
      <c r="K367" s="116" t="str">
        <f>'Vnos rezultatov'!O52</f>
        <v>x</v>
      </c>
      <c r="L367" s="116" t="str">
        <f>'Vnos rezultatov'!P52</f>
        <v>x</v>
      </c>
      <c r="M367" s="116" t="str">
        <f>'Vnos rezultatov'!Q52</f>
        <v>x</v>
      </c>
      <c r="N367" s="116" t="str">
        <f>'Vnos rezultatov'!R52</f>
        <v>x</v>
      </c>
      <c r="O367" s="116" t="str">
        <f>'Vnos rezultatov'!S52</f>
        <v>x</v>
      </c>
      <c r="P367" s="116" t="str">
        <f>'Vnos rezultatov'!T52</f>
        <v>x</v>
      </c>
      <c r="Q367" s="116" t="str">
        <f>'Vnos rezultatov'!U52</f>
        <v>x</v>
      </c>
      <c r="R367" s="116" t="str">
        <f>'Vnos rezultatov'!V52</f>
        <v>x</v>
      </c>
      <c r="S367" s="116" t="str">
        <f>'Vnos rezultatov'!W52</f>
        <v>x</v>
      </c>
      <c r="T367" s="116" t="str">
        <f>'Vnos rezultatov'!X52</f>
        <v>x</v>
      </c>
      <c r="U367" s="116" t="str">
        <f>'Vnos rezultatov'!Y52</f>
        <v>x</v>
      </c>
      <c r="V367" s="116">
        <f>SUM(D367:U367)</f>
        <v>0</v>
      </c>
    </row>
    <row r="368" spans="1:22" ht="15.75">
      <c r="A368" s="123"/>
      <c r="B368" s="123"/>
      <c r="C368" s="123" t="s">
        <v>11</v>
      </c>
      <c r="D368" s="116">
        <f>IF(D367&gt;(D$5+2),0,(D$5-D367+2))</f>
        <v>0</v>
      </c>
      <c r="E368" s="116">
        <f t="shared" ref="E368:U368" si="546">IF(E367&gt;(E$5+2),0,(E$5-E367+2))</f>
        <v>0</v>
      </c>
      <c r="F368" s="116">
        <f t="shared" si="546"/>
        <v>0</v>
      </c>
      <c r="G368" s="116">
        <f t="shared" si="546"/>
        <v>0</v>
      </c>
      <c r="H368" s="116">
        <f t="shared" si="546"/>
        <v>0</v>
      </c>
      <c r="I368" s="116">
        <f t="shared" si="546"/>
        <v>0</v>
      </c>
      <c r="J368" s="116">
        <f t="shared" si="546"/>
        <v>0</v>
      </c>
      <c r="K368" s="116">
        <f t="shared" si="546"/>
        <v>0</v>
      </c>
      <c r="L368" s="116">
        <f t="shared" si="546"/>
        <v>0</v>
      </c>
      <c r="M368" s="116">
        <f t="shared" si="546"/>
        <v>0</v>
      </c>
      <c r="N368" s="116">
        <f t="shared" si="546"/>
        <v>0</v>
      </c>
      <c r="O368" s="116">
        <f t="shared" si="546"/>
        <v>0</v>
      </c>
      <c r="P368" s="116">
        <f t="shared" si="546"/>
        <v>0</v>
      </c>
      <c r="Q368" s="116">
        <f t="shared" si="546"/>
        <v>0</v>
      </c>
      <c r="R368" s="116">
        <f t="shared" si="546"/>
        <v>0</v>
      </c>
      <c r="S368" s="116">
        <f t="shared" si="546"/>
        <v>0</v>
      </c>
      <c r="T368" s="116">
        <f t="shared" si="546"/>
        <v>0</v>
      </c>
      <c r="U368" s="116">
        <f t="shared" si="546"/>
        <v>0</v>
      </c>
      <c r="V368" s="116">
        <f>SUM(D368:U368)</f>
        <v>0</v>
      </c>
    </row>
    <row r="369" spans="1:22" ht="15.75">
      <c r="A369" s="123"/>
      <c r="B369" s="123"/>
      <c r="C369" s="123" t="s">
        <v>12</v>
      </c>
      <c r="D369" s="116">
        <f t="shared" ref="D369:E369" si="547">IF(D367="x",0,IF($C367&gt;18,IF($C367&gt;36,D373,D371),D370))</f>
        <v>0</v>
      </c>
      <c r="E369" s="116">
        <f t="shared" si="547"/>
        <v>0</v>
      </c>
      <c r="F369" s="116">
        <f>IF(F367="x",0,IF($C367&gt;18,IF($C367&gt;36,F373,F371),F370))</f>
        <v>0</v>
      </c>
      <c r="G369" s="116">
        <f t="shared" ref="G369:J369" si="548">IF(G367="x",0,IF($C367&gt;18,IF($C367&gt;36,G373,G371),G370))</f>
        <v>0</v>
      </c>
      <c r="H369" s="116">
        <f t="shared" si="548"/>
        <v>0</v>
      </c>
      <c r="I369" s="116">
        <f t="shared" si="548"/>
        <v>0</v>
      </c>
      <c r="J369" s="116">
        <f t="shared" si="548"/>
        <v>0</v>
      </c>
      <c r="K369" s="116">
        <f>IF(K367="x",0,IF($C367&gt;18,IF($C367&gt;36,K373,K371),K370))</f>
        <v>0</v>
      </c>
      <c r="L369" s="116">
        <f t="shared" ref="L369:M369" si="549">IF(L367="x",0,IF($C367&gt;18,IF($C367&gt;36,L373,L371),L370))</f>
        <v>0</v>
      </c>
      <c r="M369" s="116">
        <f t="shared" si="549"/>
        <v>0</v>
      </c>
      <c r="N369" s="116">
        <f>IF(N367="x",0,IF($C367&gt;18,IF($C367&gt;36,N373,N371),N370))</f>
        <v>0</v>
      </c>
      <c r="O369" s="116">
        <f t="shared" ref="O369:P369" si="550">IF(O367="x",0,IF($C367&gt;18,IF($C367&gt;36,O373,O371),O370))</f>
        <v>0</v>
      </c>
      <c r="P369" s="116">
        <f t="shared" si="550"/>
        <v>0</v>
      </c>
      <c r="Q369" s="116">
        <f>IF(Q367="x",0,IF($C367&gt;18,IF($C367&gt;36,Q373,Q371),Q370))</f>
        <v>0</v>
      </c>
      <c r="R369" s="116">
        <f t="shared" ref="R369:S369" si="551">IF(R367="x",0,IF($C367&gt;18,IF($C367&gt;36,R373,R371),R370))</f>
        <v>0</v>
      </c>
      <c r="S369" s="116">
        <f t="shared" si="551"/>
        <v>0</v>
      </c>
      <c r="T369" s="116">
        <f>IF(T367="x",0,IF($C367&gt;18,IF($C367&gt;36,T373,T371),T370))</f>
        <v>0</v>
      </c>
      <c r="U369" s="116">
        <f t="shared" ref="U369" si="552">IF(U367="x",0,IF($C367&gt;18,IF($C367&gt;36,U373,U371),U370))</f>
        <v>0</v>
      </c>
      <c r="V369" s="116">
        <f>SUM(D369:U369)</f>
        <v>0</v>
      </c>
    </row>
    <row r="370" spans="1:22" ht="5.0999999999999996" customHeight="1">
      <c r="A370" s="124"/>
      <c r="B370" s="125"/>
      <c r="C370" s="126" t="s">
        <v>13</v>
      </c>
      <c r="D370" s="125" t="e">
        <f t="shared" ref="D370:U370" si="553">IF(D$6&gt;$C367,D368,IF((D367-D$5)&lt;=2,(D368+1),IF((D367-D$5+1)=3,1,0)))</f>
        <v>#VALUE!</v>
      </c>
      <c r="E370" s="125">
        <f t="shared" si="553"/>
        <v>0</v>
      </c>
      <c r="F370" s="125">
        <f t="shared" si="553"/>
        <v>0</v>
      </c>
      <c r="G370" s="125" t="e">
        <f t="shared" si="553"/>
        <v>#VALUE!</v>
      </c>
      <c r="H370" s="125" t="e">
        <f t="shared" si="553"/>
        <v>#VALUE!</v>
      </c>
      <c r="I370" s="125" t="e">
        <f t="shared" si="553"/>
        <v>#VALUE!</v>
      </c>
      <c r="J370" s="125">
        <f t="shared" si="553"/>
        <v>0</v>
      </c>
      <c r="K370" s="125" t="e">
        <f t="shared" si="553"/>
        <v>#VALUE!</v>
      </c>
      <c r="L370" s="125">
        <f t="shared" si="553"/>
        <v>0</v>
      </c>
      <c r="M370" s="125" t="e">
        <f t="shared" si="553"/>
        <v>#VALUE!</v>
      </c>
      <c r="N370" s="125">
        <f t="shared" si="553"/>
        <v>0</v>
      </c>
      <c r="O370" s="125">
        <f t="shared" si="553"/>
        <v>0</v>
      </c>
      <c r="P370" s="125" t="e">
        <f t="shared" si="553"/>
        <v>#VALUE!</v>
      </c>
      <c r="Q370" s="125" t="e">
        <f t="shared" si="553"/>
        <v>#VALUE!</v>
      </c>
      <c r="R370" s="125" t="e">
        <f t="shared" si="553"/>
        <v>#VALUE!</v>
      </c>
      <c r="S370" s="125">
        <f t="shared" si="553"/>
        <v>0</v>
      </c>
      <c r="T370" s="125" t="e">
        <f t="shared" si="553"/>
        <v>#VALUE!</v>
      </c>
      <c r="U370" s="125">
        <f t="shared" si="553"/>
        <v>0</v>
      </c>
      <c r="V370" s="124"/>
    </row>
    <row r="371" spans="1:22" ht="5.0999999999999996" customHeight="1">
      <c r="A371" s="124"/>
      <c r="B371" s="125"/>
      <c r="C371" s="126" t="s">
        <v>14</v>
      </c>
      <c r="D371" s="125">
        <f>IF(D$6&gt;($C367-18),D372,IF((D367-D$5+1)&lt;=3,(D372+1),IF((D367-D$5+1)=4,1,0)))</f>
        <v>0</v>
      </c>
      <c r="E371" s="125">
        <f t="shared" ref="E371:U371" si="554">IF(E$6&gt;($C367-18),E372,IF((E367-E$5+1)&lt;=3,(E372+1),IF((E367-E$5+1)=4,1,0)))</f>
        <v>0</v>
      </c>
      <c r="F371" s="125">
        <f t="shared" si="554"/>
        <v>0</v>
      </c>
      <c r="G371" s="125">
        <f t="shared" si="554"/>
        <v>0</v>
      </c>
      <c r="H371" s="125">
        <f t="shared" si="554"/>
        <v>0</v>
      </c>
      <c r="I371" s="125">
        <f t="shared" si="554"/>
        <v>0</v>
      </c>
      <c r="J371" s="125">
        <f t="shared" si="554"/>
        <v>0</v>
      </c>
      <c r="K371" s="125">
        <f t="shared" si="554"/>
        <v>0</v>
      </c>
      <c r="L371" s="125">
        <f t="shared" si="554"/>
        <v>0</v>
      </c>
      <c r="M371" s="125">
        <f t="shared" si="554"/>
        <v>0</v>
      </c>
      <c r="N371" s="125">
        <f t="shared" si="554"/>
        <v>0</v>
      </c>
      <c r="O371" s="125">
        <f t="shared" si="554"/>
        <v>0</v>
      </c>
      <c r="P371" s="125">
        <f t="shared" si="554"/>
        <v>0</v>
      </c>
      <c r="Q371" s="125">
        <f t="shared" si="554"/>
        <v>0</v>
      </c>
      <c r="R371" s="125">
        <f t="shared" si="554"/>
        <v>0</v>
      </c>
      <c r="S371" s="125">
        <f t="shared" si="554"/>
        <v>0</v>
      </c>
      <c r="T371" s="125">
        <f t="shared" si="554"/>
        <v>0</v>
      </c>
      <c r="U371" s="125">
        <f t="shared" si="554"/>
        <v>0</v>
      </c>
      <c r="V371" s="124"/>
    </row>
    <row r="372" spans="1:22" ht="5.0999999999999996" customHeight="1">
      <c r="A372" s="124"/>
      <c r="B372" s="125"/>
      <c r="C372" s="127" t="s">
        <v>17</v>
      </c>
      <c r="D372" s="124">
        <f>IF(D367&gt;(D$5+3),0,(D$5-D367+3))</f>
        <v>0</v>
      </c>
      <c r="E372" s="124">
        <f t="shared" ref="E372:U372" si="555">IF(E367&gt;(E$5+3),0,(E$5-E367+3))</f>
        <v>0</v>
      </c>
      <c r="F372" s="124">
        <f t="shared" si="555"/>
        <v>0</v>
      </c>
      <c r="G372" s="124">
        <f t="shared" si="555"/>
        <v>0</v>
      </c>
      <c r="H372" s="124">
        <f t="shared" si="555"/>
        <v>0</v>
      </c>
      <c r="I372" s="124">
        <f t="shared" si="555"/>
        <v>0</v>
      </c>
      <c r="J372" s="124">
        <f t="shared" si="555"/>
        <v>0</v>
      </c>
      <c r="K372" s="124">
        <f t="shared" si="555"/>
        <v>0</v>
      </c>
      <c r="L372" s="124">
        <f t="shared" si="555"/>
        <v>0</v>
      </c>
      <c r="M372" s="124">
        <f t="shared" si="555"/>
        <v>0</v>
      </c>
      <c r="N372" s="124">
        <f t="shared" si="555"/>
        <v>0</v>
      </c>
      <c r="O372" s="124">
        <f t="shared" si="555"/>
        <v>0</v>
      </c>
      <c r="P372" s="124">
        <f t="shared" si="555"/>
        <v>0</v>
      </c>
      <c r="Q372" s="124">
        <f t="shared" si="555"/>
        <v>0</v>
      </c>
      <c r="R372" s="124">
        <f t="shared" si="555"/>
        <v>0</v>
      </c>
      <c r="S372" s="124">
        <f t="shared" si="555"/>
        <v>0</v>
      </c>
      <c r="T372" s="124">
        <f t="shared" si="555"/>
        <v>0</v>
      </c>
      <c r="U372" s="124">
        <f t="shared" si="555"/>
        <v>0</v>
      </c>
      <c r="V372" s="124"/>
    </row>
    <row r="373" spans="1:22" ht="5.0999999999999996" customHeight="1">
      <c r="A373" s="124"/>
      <c r="B373" s="125"/>
      <c r="C373" s="126" t="s">
        <v>15</v>
      </c>
      <c r="D373" s="125">
        <f>IF(D$6&gt;($C367-36),D374,IF((D367-D$5+1)&lt;=4,(D374+1),IF((D367-D$5+1)=5,1,0)))</f>
        <v>0</v>
      </c>
      <c r="E373" s="125">
        <f t="shared" ref="E373:U373" si="556">IF(E$6&gt;($C367-36),E374,IF((E367-E$5+1)&lt;=4,(E374+1),IF((E367-E$5+1)=5,1,0)))</f>
        <v>0</v>
      </c>
      <c r="F373" s="125">
        <f t="shared" si="556"/>
        <v>0</v>
      </c>
      <c r="G373" s="125">
        <f t="shared" si="556"/>
        <v>0</v>
      </c>
      <c r="H373" s="125">
        <f t="shared" si="556"/>
        <v>0</v>
      </c>
      <c r="I373" s="125">
        <f t="shared" si="556"/>
        <v>0</v>
      </c>
      <c r="J373" s="125">
        <f t="shared" si="556"/>
        <v>0</v>
      </c>
      <c r="K373" s="125">
        <f t="shared" si="556"/>
        <v>0</v>
      </c>
      <c r="L373" s="125">
        <f t="shared" si="556"/>
        <v>0</v>
      </c>
      <c r="M373" s="125">
        <f t="shared" si="556"/>
        <v>0</v>
      </c>
      <c r="N373" s="125">
        <f t="shared" si="556"/>
        <v>0</v>
      </c>
      <c r="O373" s="125">
        <f t="shared" si="556"/>
        <v>0</v>
      </c>
      <c r="P373" s="125">
        <f t="shared" si="556"/>
        <v>0</v>
      </c>
      <c r="Q373" s="125">
        <f t="shared" si="556"/>
        <v>0</v>
      </c>
      <c r="R373" s="125">
        <f t="shared" si="556"/>
        <v>0</v>
      </c>
      <c r="S373" s="125">
        <f t="shared" si="556"/>
        <v>0</v>
      </c>
      <c r="T373" s="125">
        <f t="shared" si="556"/>
        <v>0</v>
      </c>
      <c r="U373" s="125">
        <f t="shared" si="556"/>
        <v>0</v>
      </c>
      <c r="V373" s="124"/>
    </row>
    <row r="374" spans="1:22" ht="5.0999999999999996" customHeight="1">
      <c r="A374" s="124"/>
      <c r="B374" s="125"/>
      <c r="C374" s="127" t="s">
        <v>16</v>
      </c>
      <c r="D374" s="124">
        <f>IF(D367&gt;(D$5+4),0,(D$5-D367+4))</f>
        <v>0</v>
      </c>
      <c r="E374" s="124">
        <f t="shared" ref="E374:U374" si="557">IF(E367&gt;(E$5+4),0,(E$5-E367+4))</f>
        <v>0</v>
      </c>
      <c r="F374" s="124">
        <f t="shared" si="557"/>
        <v>0</v>
      </c>
      <c r="G374" s="124">
        <f t="shared" si="557"/>
        <v>0</v>
      </c>
      <c r="H374" s="124">
        <f t="shared" si="557"/>
        <v>0</v>
      </c>
      <c r="I374" s="124">
        <f t="shared" si="557"/>
        <v>0</v>
      </c>
      <c r="J374" s="124">
        <f t="shared" si="557"/>
        <v>0</v>
      </c>
      <c r="K374" s="124">
        <f t="shared" si="557"/>
        <v>0</v>
      </c>
      <c r="L374" s="124">
        <f t="shared" si="557"/>
        <v>0</v>
      </c>
      <c r="M374" s="124">
        <f t="shared" si="557"/>
        <v>0</v>
      </c>
      <c r="N374" s="124">
        <f t="shared" si="557"/>
        <v>0</v>
      </c>
      <c r="O374" s="124">
        <f t="shared" si="557"/>
        <v>0</v>
      </c>
      <c r="P374" s="124">
        <f t="shared" si="557"/>
        <v>0</v>
      </c>
      <c r="Q374" s="124">
        <f t="shared" si="557"/>
        <v>0</v>
      </c>
      <c r="R374" s="124">
        <f t="shared" si="557"/>
        <v>0</v>
      </c>
      <c r="S374" s="124">
        <f t="shared" si="557"/>
        <v>0</v>
      </c>
      <c r="T374" s="124">
        <f t="shared" si="557"/>
        <v>0</v>
      </c>
      <c r="U374" s="124">
        <f t="shared" si="557"/>
        <v>0</v>
      </c>
      <c r="V374" s="125"/>
    </row>
    <row r="375" spans="1:22" ht="15.75">
      <c r="A375" s="123">
        <f>'Vnos rezultatov'!B53</f>
        <v>0</v>
      </c>
      <c r="B375" s="123">
        <f>'Vnos rezultatov'!C53</f>
        <v>0</v>
      </c>
      <c r="C375" s="123">
        <f>'Vnos rezultatov'!E53</f>
        <v>10.8</v>
      </c>
      <c r="D375" s="116" t="str">
        <f>'Vnos rezultatov'!H53</f>
        <v>x</v>
      </c>
      <c r="E375" s="116" t="str">
        <f>'Vnos rezultatov'!I53</f>
        <v>x</v>
      </c>
      <c r="F375" s="116" t="str">
        <f>'Vnos rezultatov'!J53</f>
        <v>x</v>
      </c>
      <c r="G375" s="116" t="str">
        <f>'Vnos rezultatov'!K53</f>
        <v>x</v>
      </c>
      <c r="H375" s="116" t="str">
        <f>'Vnos rezultatov'!L53</f>
        <v>x</v>
      </c>
      <c r="I375" s="116" t="str">
        <f>'Vnos rezultatov'!M53</f>
        <v>x</v>
      </c>
      <c r="J375" s="116" t="str">
        <f>'Vnos rezultatov'!N53</f>
        <v>x</v>
      </c>
      <c r="K375" s="116" t="str">
        <f>'Vnos rezultatov'!O53</f>
        <v>x</v>
      </c>
      <c r="L375" s="116" t="str">
        <f>'Vnos rezultatov'!P53</f>
        <v>x</v>
      </c>
      <c r="M375" s="116" t="str">
        <f>'Vnos rezultatov'!Q53</f>
        <v>x</v>
      </c>
      <c r="N375" s="116" t="str">
        <f>'Vnos rezultatov'!R53</f>
        <v>x</v>
      </c>
      <c r="O375" s="116" t="str">
        <f>'Vnos rezultatov'!S53</f>
        <v>x</v>
      </c>
      <c r="P375" s="116" t="str">
        <f>'Vnos rezultatov'!T53</f>
        <v>x</v>
      </c>
      <c r="Q375" s="116" t="str">
        <f>'Vnos rezultatov'!U53</f>
        <v>x</v>
      </c>
      <c r="R375" s="116" t="str">
        <f>'Vnos rezultatov'!V53</f>
        <v>x</v>
      </c>
      <c r="S375" s="116" t="str">
        <f>'Vnos rezultatov'!W53</f>
        <v>x</v>
      </c>
      <c r="T375" s="116" t="str">
        <f>'Vnos rezultatov'!X53</f>
        <v>x</v>
      </c>
      <c r="U375" s="116" t="str">
        <f>'Vnos rezultatov'!Y53</f>
        <v>x</v>
      </c>
      <c r="V375" s="116">
        <f>SUM(D375:U375)</f>
        <v>0</v>
      </c>
    </row>
    <row r="376" spans="1:22" ht="15.75">
      <c r="A376" s="123"/>
      <c r="B376" s="123"/>
      <c r="C376" s="123" t="s">
        <v>11</v>
      </c>
      <c r="D376" s="116">
        <f>IF(D375&gt;(D$5+2),0,(D$5-D375+2))</f>
        <v>0</v>
      </c>
      <c r="E376" s="116">
        <f t="shared" ref="E376:U376" si="558">IF(E375&gt;(E$5+2),0,(E$5-E375+2))</f>
        <v>0</v>
      </c>
      <c r="F376" s="116">
        <f t="shared" si="558"/>
        <v>0</v>
      </c>
      <c r="G376" s="116">
        <f t="shared" si="558"/>
        <v>0</v>
      </c>
      <c r="H376" s="116">
        <f t="shared" si="558"/>
        <v>0</v>
      </c>
      <c r="I376" s="116">
        <f t="shared" si="558"/>
        <v>0</v>
      </c>
      <c r="J376" s="116">
        <f t="shared" si="558"/>
        <v>0</v>
      </c>
      <c r="K376" s="116">
        <f t="shared" si="558"/>
        <v>0</v>
      </c>
      <c r="L376" s="116">
        <f t="shared" si="558"/>
        <v>0</v>
      </c>
      <c r="M376" s="116">
        <f t="shared" si="558"/>
        <v>0</v>
      </c>
      <c r="N376" s="116">
        <f t="shared" si="558"/>
        <v>0</v>
      </c>
      <c r="O376" s="116">
        <f t="shared" si="558"/>
        <v>0</v>
      </c>
      <c r="P376" s="116">
        <f t="shared" si="558"/>
        <v>0</v>
      </c>
      <c r="Q376" s="116">
        <f t="shared" si="558"/>
        <v>0</v>
      </c>
      <c r="R376" s="116">
        <f t="shared" si="558"/>
        <v>0</v>
      </c>
      <c r="S376" s="116">
        <f t="shared" si="558"/>
        <v>0</v>
      </c>
      <c r="T376" s="116">
        <f t="shared" si="558"/>
        <v>0</v>
      </c>
      <c r="U376" s="116">
        <f t="shared" si="558"/>
        <v>0</v>
      </c>
      <c r="V376" s="116">
        <f>SUM(D376:U376)</f>
        <v>0</v>
      </c>
    </row>
    <row r="377" spans="1:22" ht="15.75">
      <c r="A377" s="123"/>
      <c r="B377" s="123"/>
      <c r="C377" s="123" t="s">
        <v>12</v>
      </c>
      <c r="D377" s="116">
        <f t="shared" ref="D377:E377" si="559">IF(D375="x",0,IF($C375&gt;18,IF($C375&gt;36,D381,D379),D378))</f>
        <v>0</v>
      </c>
      <c r="E377" s="116">
        <f t="shared" si="559"/>
        <v>0</v>
      </c>
      <c r="F377" s="116">
        <f>IF(F375="x",0,IF($C375&gt;18,IF($C375&gt;36,F381,F379),F378))</f>
        <v>0</v>
      </c>
      <c r="G377" s="116">
        <f t="shared" ref="G377:J377" si="560">IF(G375="x",0,IF($C375&gt;18,IF($C375&gt;36,G381,G379),G378))</f>
        <v>0</v>
      </c>
      <c r="H377" s="116">
        <f t="shared" si="560"/>
        <v>0</v>
      </c>
      <c r="I377" s="116">
        <f t="shared" si="560"/>
        <v>0</v>
      </c>
      <c r="J377" s="116">
        <f t="shared" si="560"/>
        <v>0</v>
      </c>
      <c r="K377" s="116">
        <f>IF(K375="x",0,IF($C375&gt;18,IF($C375&gt;36,K381,K379),K378))</f>
        <v>0</v>
      </c>
      <c r="L377" s="116">
        <f t="shared" ref="L377:M377" si="561">IF(L375="x",0,IF($C375&gt;18,IF($C375&gt;36,L381,L379),L378))</f>
        <v>0</v>
      </c>
      <c r="M377" s="116">
        <f t="shared" si="561"/>
        <v>0</v>
      </c>
      <c r="N377" s="116">
        <f>IF(N375="x",0,IF($C375&gt;18,IF($C375&gt;36,N381,N379),N378))</f>
        <v>0</v>
      </c>
      <c r="O377" s="116">
        <f t="shared" ref="O377:P377" si="562">IF(O375="x",0,IF($C375&gt;18,IF($C375&gt;36,O381,O379),O378))</f>
        <v>0</v>
      </c>
      <c r="P377" s="116">
        <f t="shared" si="562"/>
        <v>0</v>
      </c>
      <c r="Q377" s="116">
        <f>IF(Q375="x",0,IF($C375&gt;18,IF($C375&gt;36,Q381,Q379),Q378))</f>
        <v>0</v>
      </c>
      <c r="R377" s="116">
        <f t="shared" ref="R377:S377" si="563">IF(R375="x",0,IF($C375&gt;18,IF($C375&gt;36,R381,R379),R378))</f>
        <v>0</v>
      </c>
      <c r="S377" s="116">
        <f t="shared" si="563"/>
        <v>0</v>
      </c>
      <c r="T377" s="116">
        <f>IF(T375="x",0,IF($C375&gt;18,IF($C375&gt;36,T381,T379),T378))</f>
        <v>0</v>
      </c>
      <c r="U377" s="116">
        <f t="shared" ref="U377" si="564">IF(U375="x",0,IF($C375&gt;18,IF($C375&gt;36,U381,U379),U378))</f>
        <v>0</v>
      </c>
      <c r="V377" s="116">
        <f>SUM(D377:U377)</f>
        <v>0</v>
      </c>
    </row>
    <row r="378" spans="1:22" ht="5.0999999999999996" customHeight="1">
      <c r="A378" s="124"/>
      <c r="B378" s="125"/>
      <c r="C378" s="126" t="s">
        <v>13</v>
      </c>
      <c r="D378" s="125" t="e">
        <f t="shared" ref="D378:U378" si="565">IF(D$6&gt;$C375,D376,IF((D375-D$5)&lt;=2,(D376+1),IF((D375-D$5+1)=3,1,0)))</f>
        <v>#VALUE!</v>
      </c>
      <c r="E378" s="125">
        <f t="shared" si="565"/>
        <v>0</v>
      </c>
      <c r="F378" s="125">
        <f t="shared" si="565"/>
        <v>0</v>
      </c>
      <c r="G378" s="125" t="e">
        <f t="shared" si="565"/>
        <v>#VALUE!</v>
      </c>
      <c r="H378" s="125" t="e">
        <f t="shared" si="565"/>
        <v>#VALUE!</v>
      </c>
      <c r="I378" s="125" t="e">
        <f t="shared" si="565"/>
        <v>#VALUE!</v>
      </c>
      <c r="J378" s="125">
        <f t="shared" si="565"/>
        <v>0</v>
      </c>
      <c r="K378" s="125" t="e">
        <f t="shared" si="565"/>
        <v>#VALUE!</v>
      </c>
      <c r="L378" s="125">
        <f t="shared" si="565"/>
        <v>0</v>
      </c>
      <c r="M378" s="125" t="e">
        <f t="shared" si="565"/>
        <v>#VALUE!</v>
      </c>
      <c r="N378" s="125">
        <f t="shared" si="565"/>
        <v>0</v>
      </c>
      <c r="O378" s="125">
        <f t="shared" si="565"/>
        <v>0</v>
      </c>
      <c r="P378" s="125" t="e">
        <f t="shared" si="565"/>
        <v>#VALUE!</v>
      </c>
      <c r="Q378" s="125" t="e">
        <f t="shared" si="565"/>
        <v>#VALUE!</v>
      </c>
      <c r="R378" s="125" t="e">
        <f t="shared" si="565"/>
        <v>#VALUE!</v>
      </c>
      <c r="S378" s="125">
        <f t="shared" si="565"/>
        <v>0</v>
      </c>
      <c r="T378" s="125" t="e">
        <f t="shared" si="565"/>
        <v>#VALUE!</v>
      </c>
      <c r="U378" s="125">
        <f t="shared" si="565"/>
        <v>0</v>
      </c>
      <c r="V378" s="124"/>
    </row>
    <row r="379" spans="1:22" ht="5.0999999999999996" customHeight="1">
      <c r="A379" s="124"/>
      <c r="B379" s="125"/>
      <c r="C379" s="126" t="s">
        <v>14</v>
      </c>
      <c r="D379" s="125">
        <f>IF(D$6&gt;($C375-18),D380,IF((D375-D$5+1)&lt;=3,(D380+1),IF((D375-D$5+1)=4,1,0)))</f>
        <v>0</v>
      </c>
      <c r="E379" s="125">
        <f t="shared" ref="E379:U379" si="566">IF(E$6&gt;($C375-18),E380,IF((E375-E$5+1)&lt;=3,(E380+1),IF((E375-E$5+1)=4,1,0)))</f>
        <v>0</v>
      </c>
      <c r="F379" s="125">
        <f t="shared" si="566"/>
        <v>0</v>
      </c>
      <c r="G379" s="125">
        <f t="shared" si="566"/>
        <v>0</v>
      </c>
      <c r="H379" s="125">
        <f t="shared" si="566"/>
        <v>0</v>
      </c>
      <c r="I379" s="125">
        <f t="shared" si="566"/>
        <v>0</v>
      </c>
      <c r="J379" s="125">
        <f t="shared" si="566"/>
        <v>0</v>
      </c>
      <c r="K379" s="125">
        <f t="shared" si="566"/>
        <v>0</v>
      </c>
      <c r="L379" s="125">
        <f t="shared" si="566"/>
        <v>0</v>
      </c>
      <c r="M379" s="125">
        <f t="shared" si="566"/>
        <v>0</v>
      </c>
      <c r="N379" s="125">
        <f t="shared" si="566"/>
        <v>0</v>
      </c>
      <c r="O379" s="125">
        <f t="shared" si="566"/>
        <v>0</v>
      </c>
      <c r="P379" s="125">
        <f t="shared" si="566"/>
        <v>0</v>
      </c>
      <c r="Q379" s="125">
        <f t="shared" si="566"/>
        <v>0</v>
      </c>
      <c r="R379" s="125">
        <f t="shared" si="566"/>
        <v>0</v>
      </c>
      <c r="S379" s="125">
        <f t="shared" si="566"/>
        <v>0</v>
      </c>
      <c r="T379" s="125">
        <f t="shared" si="566"/>
        <v>0</v>
      </c>
      <c r="U379" s="125">
        <f t="shared" si="566"/>
        <v>0</v>
      </c>
      <c r="V379" s="124"/>
    </row>
    <row r="380" spans="1:22" ht="5.0999999999999996" customHeight="1">
      <c r="A380" s="124"/>
      <c r="B380" s="125"/>
      <c r="C380" s="127" t="s">
        <v>17</v>
      </c>
      <c r="D380" s="124">
        <f>IF(D375&gt;(D$5+3),0,(D$5-D375+3))</f>
        <v>0</v>
      </c>
      <c r="E380" s="124">
        <f t="shared" ref="E380:U380" si="567">IF(E375&gt;(E$5+3),0,(E$5-E375+3))</f>
        <v>0</v>
      </c>
      <c r="F380" s="124">
        <f t="shared" si="567"/>
        <v>0</v>
      </c>
      <c r="G380" s="124">
        <f t="shared" si="567"/>
        <v>0</v>
      </c>
      <c r="H380" s="124">
        <f t="shared" si="567"/>
        <v>0</v>
      </c>
      <c r="I380" s="124">
        <f t="shared" si="567"/>
        <v>0</v>
      </c>
      <c r="J380" s="124">
        <f t="shared" si="567"/>
        <v>0</v>
      </c>
      <c r="K380" s="124">
        <f t="shared" si="567"/>
        <v>0</v>
      </c>
      <c r="L380" s="124">
        <f t="shared" si="567"/>
        <v>0</v>
      </c>
      <c r="M380" s="124">
        <f t="shared" si="567"/>
        <v>0</v>
      </c>
      <c r="N380" s="124">
        <f t="shared" si="567"/>
        <v>0</v>
      </c>
      <c r="O380" s="124">
        <f t="shared" si="567"/>
        <v>0</v>
      </c>
      <c r="P380" s="124">
        <f t="shared" si="567"/>
        <v>0</v>
      </c>
      <c r="Q380" s="124">
        <f t="shared" si="567"/>
        <v>0</v>
      </c>
      <c r="R380" s="124">
        <f t="shared" si="567"/>
        <v>0</v>
      </c>
      <c r="S380" s="124">
        <f t="shared" si="567"/>
        <v>0</v>
      </c>
      <c r="T380" s="124">
        <f t="shared" si="567"/>
        <v>0</v>
      </c>
      <c r="U380" s="124">
        <f t="shared" si="567"/>
        <v>0</v>
      </c>
      <c r="V380" s="124"/>
    </row>
    <row r="381" spans="1:22" ht="5.0999999999999996" customHeight="1">
      <c r="A381" s="124"/>
      <c r="B381" s="125"/>
      <c r="C381" s="126" t="s">
        <v>15</v>
      </c>
      <c r="D381" s="125">
        <f>IF(D$6&gt;($C375-36),D382,IF((D375-D$5+1)&lt;=4,(D382+1),IF((D375-D$5+1)=5,1,0)))</f>
        <v>0</v>
      </c>
      <c r="E381" s="125">
        <f t="shared" ref="E381:U381" si="568">IF(E$6&gt;($C375-36),E382,IF((E375-E$5+1)&lt;=4,(E382+1),IF((E375-E$5+1)=5,1,0)))</f>
        <v>0</v>
      </c>
      <c r="F381" s="125">
        <f t="shared" si="568"/>
        <v>0</v>
      </c>
      <c r="G381" s="125">
        <f t="shared" si="568"/>
        <v>0</v>
      </c>
      <c r="H381" s="125">
        <f t="shared" si="568"/>
        <v>0</v>
      </c>
      <c r="I381" s="125">
        <f t="shared" si="568"/>
        <v>0</v>
      </c>
      <c r="J381" s="125">
        <f t="shared" si="568"/>
        <v>0</v>
      </c>
      <c r="K381" s="125">
        <f t="shared" si="568"/>
        <v>0</v>
      </c>
      <c r="L381" s="125">
        <f t="shared" si="568"/>
        <v>0</v>
      </c>
      <c r="M381" s="125">
        <f t="shared" si="568"/>
        <v>0</v>
      </c>
      <c r="N381" s="125">
        <f t="shared" si="568"/>
        <v>0</v>
      </c>
      <c r="O381" s="125">
        <f t="shared" si="568"/>
        <v>0</v>
      </c>
      <c r="P381" s="125">
        <f t="shared" si="568"/>
        <v>0</v>
      </c>
      <c r="Q381" s="125">
        <f t="shared" si="568"/>
        <v>0</v>
      </c>
      <c r="R381" s="125">
        <f t="shared" si="568"/>
        <v>0</v>
      </c>
      <c r="S381" s="125">
        <f t="shared" si="568"/>
        <v>0</v>
      </c>
      <c r="T381" s="125">
        <f t="shared" si="568"/>
        <v>0</v>
      </c>
      <c r="U381" s="125">
        <f t="shared" si="568"/>
        <v>0</v>
      </c>
      <c r="V381" s="124"/>
    </row>
    <row r="382" spans="1:22" ht="5.0999999999999996" customHeight="1">
      <c r="A382" s="124"/>
      <c r="B382" s="125"/>
      <c r="C382" s="127" t="s">
        <v>16</v>
      </c>
      <c r="D382" s="124">
        <f>IF(D375&gt;(D$5+4),0,(D$5-D375+4))</f>
        <v>0</v>
      </c>
      <c r="E382" s="124">
        <f t="shared" ref="E382:U382" si="569">IF(E375&gt;(E$5+4),0,(E$5-E375+4))</f>
        <v>0</v>
      </c>
      <c r="F382" s="124">
        <f t="shared" si="569"/>
        <v>0</v>
      </c>
      <c r="G382" s="124">
        <f t="shared" si="569"/>
        <v>0</v>
      </c>
      <c r="H382" s="124">
        <f t="shared" si="569"/>
        <v>0</v>
      </c>
      <c r="I382" s="124">
        <f t="shared" si="569"/>
        <v>0</v>
      </c>
      <c r="J382" s="124">
        <f t="shared" si="569"/>
        <v>0</v>
      </c>
      <c r="K382" s="124">
        <f t="shared" si="569"/>
        <v>0</v>
      </c>
      <c r="L382" s="124">
        <f t="shared" si="569"/>
        <v>0</v>
      </c>
      <c r="M382" s="124">
        <f t="shared" si="569"/>
        <v>0</v>
      </c>
      <c r="N382" s="124">
        <f t="shared" si="569"/>
        <v>0</v>
      </c>
      <c r="O382" s="124">
        <f t="shared" si="569"/>
        <v>0</v>
      </c>
      <c r="P382" s="124">
        <f t="shared" si="569"/>
        <v>0</v>
      </c>
      <c r="Q382" s="124">
        <f t="shared" si="569"/>
        <v>0</v>
      </c>
      <c r="R382" s="124">
        <f t="shared" si="569"/>
        <v>0</v>
      </c>
      <c r="S382" s="124">
        <f t="shared" si="569"/>
        <v>0</v>
      </c>
      <c r="T382" s="124">
        <f t="shared" si="569"/>
        <v>0</v>
      </c>
      <c r="U382" s="124">
        <f t="shared" si="569"/>
        <v>0</v>
      </c>
      <c r="V382" s="125"/>
    </row>
    <row r="383" spans="1:22" ht="15.75">
      <c r="A383" s="123">
        <f>'Vnos rezultatov'!B54</f>
        <v>0</v>
      </c>
      <c r="B383" s="123">
        <f>'Vnos rezultatov'!C54</f>
        <v>0</v>
      </c>
      <c r="C383" s="123">
        <f>'Vnos rezultatov'!E54</f>
        <v>10.8</v>
      </c>
      <c r="D383" s="116" t="str">
        <f>'Vnos rezultatov'!H54</f>
        <v>x</v>
      </c>
      <c r="E383" s="116" t="str">
        <f>'Vnos rezultatov'!I54</f>
        <v>x</v>
      </c>
      <c r="F383" s="116" t="str">
        <f>'Vnos rezultatov'!J54</f>
        <v>x</v>
      </c>
      <c r="G383" s="116" t="str">
        <f>'Vnos rezultatov'!K54</f>
        <v>x</v>
      </c>
      <c r="H383" s="116" t="str">
        <f>'Vnos rezultatov'!L54</f>
        <v>x</v>
      </c>
      <c r="I383" s="116" t="str">
        <f>'Vnos rezultatov'!M54</f>
        <v>x</v>
      </c>
      <c r="J383" s="116" t="str">
        <f>'Vnos rezultatov'!N54</f>
        <v>x</v>
      </c>
      <c r="K383" s="116" t="str">
        <f>'Vnos rezultatov'!O54</f>
        <v>x</v>
      </c>
      <c r="L383" s="116" t="str">
        <f>'Vnos rezultatov'!P54</f>
        <v>x</v>
      </c>
      <c r="M383" s="116" t="str">
        <f>'Vnos rezultatov'!Q54</f>
        <v>x</v>
      </c>
      <c r="N383" s="116" t="str">
        <f>'Vnos rezultatov'!R54</f>
        <v>x</v>
      </c>
      <c r="O383" s="116" t="str">
        <f>'Vnos rezultatov'!S54</f>
        <v>x</v>
      </c>
      <c r="P383" s="116" t="str">
        <f>'Vnos rezultatov'!T54</f>
        <v>x</v>
      </c>
      <c r="Q383" s="116" t="str">
        <f>'Vnos rezultatov'!U54</f>
        <v>x</v>
      </c>
      <c r="R383" s="116" t="str">
        <f>'Vnos rezultatov'!V54</f>
        <v>x</v>
      </c>
      <c r="S383" s="116" t="str">
        <f>'Vnos rezultatov'!W54</f>
        <v>x</v>
      </c>
      <c r="T383" s="116" t="str">
        <f>'Vnos rezultatov'!X54</f>
        <v>x</v>
      </c>
      <c r="U383" s="116" t="str">
        <f>'Vnos rezultatov'!Y54</f>
        <v>x</v>
      </c>
      <c r="V383" s="116">
        <f>SUM(D383:U383)</f>
        <v>0</v>
      </c>
    </row>
    <row r="384" spans="1:22" ht="15.75">
      <c r="A384" s="123"/>
      <c r="B384" s="123"/>
      <c r="C384" s="123" t="s">
        <v>11</v>
      </c>
      <c r="D384" s="116">
        <f>IF(D383&gt;(D$5+2),0,(D$5-D383+2))</f>
        <v>0</v>
      </c>
      <c r="E384" s="116">
        <f t="shared" ref="E384:U384" si="570">IF(E383&gt;(E$5+2),0,(E$5-E383+2))</f>
        <v>0</v>
      </c>
      <c r="F384" s="116">
        <f t="shared" si="570"/>
        <v>0</v>
      </c>
      <c r="G384" s="116">
        <f t="shared" si="570"/>
        <v>0</v>
      </c>
      <c r="H384" s="116">
        <f t="shared" si="570"/>
        <v>0</v>
      </c>
      <c r="I384" s="116">
        <f t="shared" si="570"/>
        <v>0</v>
      </c>
      <c r="J384" s="116">
        <f t="shared" si="570"/>
        <v>0</v>
      </c>
      <c r="K384" s="116">
        <f t="shared" si="570"/>
        <v>0</v>
      </c>
      <c r="L384" s="116">
        <f t="shared" si="570"/>
        <v>0</v>
      </c>
      <c r="M384" s="116">
        <f t="shared" si="570"/>
        <v>0</v>
      </c>
      <c r="N384" s="116">
        <f t="shared" si="570"/>
        <v>0</v>
      </c>
      <c r="O384" s="116">
        <f t="shared" si="570"/>
        <v>0</v>
      </c>
      <c r="P384" s="116">
        <f t="shared" si="570"/>
        <v>0</v>
      </c>
      <c r="Q384" s="116">
        <f t="shared" si="570"/>
        <v>0</v>
      </c>
      <c r="R384" s="116">
        <f t="shared" si="570"/>
        <v>0</v>
      </c>
      <c r="S384" s="116">
        <f t="shared" si="570"/>
        <v>0</v>
      </c>
      <c r="T384" s="116">
        <f t="shared" si="570"/>
        <v>0</v>
      </c>
      <c r="U384" s="116">
        <f t="shared" si="570"/>
        <v>0</v>
      </c>
      <c r="V384" s="116">
        <f>SUM(D384:U384)</f>
        <v>0</v>
      </c>
    </row>
    <row r="385" spans="1:22" s="130" customFormat="1" ht="16.5" thickBot="1">
      <c r="A385" s="128"/>
      <c r="B385" s="128"/>
      <c r="C385" s="128" t="s">
        <v>12</v>
      </c>
      <c r="D385" s="116">
        <f t="shared" ref="D385:E385" si="571">IF(D383="x",0,IF($C383&gt;18,IF($C383&gt;36,D389,D387),D386))</f>
        <v>0</v>
      </c>
      <c r="E385" s="116">
        <f t="shared" si="571"/>
        <v>0</v>
      </c>
      <c r="F385" s="116">
        <f>IF(F383="x",0,IF($C383&gt;18,IF($C383&gt;36,F389,F387),F386))</f>
        <v>0</v>
      </c>
      <c r="G385" s="116">
        <f t="shared" ref="G385:J385" si="572">IF(G383="x",0,IF($C383&gt;18,IF($C383&gt;36,G389,G387),G386))</f>
        <v>0</v>
      </c>
      <c r="H385" s="116">
        <f t="shared" si="572"/>
        <v>0</v>
      </c>
      <c r="I385" s="116">
        <f t="shared" si="572"/>
        <v>0</v>
      </c>
      <c r="J385" s="116">
        <f t="shared" si="572"/>
        <v>0</v>
      </c>
      <c r="K385" s="116">
        <f>IF(K383="x",0,IF($C383&gt;18,IF($C383&gt;36,K389,K387),K386))</f>
        <v>0</v>
      </c>
      <c r="L385" s="116">
        <f t="shared" ref="L385:M385" si="573">IF(L383="x",0,IF($C383&gt;18,IF($C383&gt;36,L389,L387),L386))</f>
        <v>0</v>
      </c>
      <c r="M385" s="116">
        <f t="shared" si="573"/>
        <v>0</v>
      </c>
      <c r="N385" s="116">
        <f>IF(N383="x",0,IF($C383&gt;18,IF($C383&gt;36,N389,N387),N386))</f>
        <v>0</v>
      </c>
      <c r="O385" s="116">
        <f t="shared" ref="O385:P385" si="574">IF(O383="x",0,IF($C383&gt;18,IF($C383&gt;36,O389,O387),O386))</f>
        <v>0</v>
      </c>
      <c r="P385" s="116">
        <f t="shared" si="574"/>
        <v>0</v>
      </c>
      <c r="Q385" s="116">
        <f>IF(Q383="x",0,IF($C383&gt;18,IF($C383&gt;36,Q389,Q387),Q386))</f>
        <v>0</v>
      </c>
      <c r="R385" s="116">
        <f t="shared" ref="R385:S385" si="575">IF(R383="x",0,IF($C383&gt;18,IF($C383&gt;36,R389,R387),R386))</f>
        <v>0</v>
      </c>
      <c r="S385" s="116">
        <f t="shared" si="575"/>
        <v>0</v>
      </c>
      <c r="T385" s="116">
        <f>IF(T383="x",0,IF($C383&gt;18,IF($C383&gt;36,T389,T387),T386))</f>
        <v>0</v>
      </c>
      <c r="U385" s="116">
        <f t="shared" ref="U385" si="576">IF(U383="x",0,IF($C383&gt;18,IF($C383&gt;36,U389,U387),U386))</f>
        <v>0</v>
      </c>
      <c r="V385" s="129">
        <f>SUM(D385:U385)</f>
        <v>0</v>
      </c>
    </row>
    <row r="386" spans="1:22" ht="5.0999999999999996" customHeight="1">
      <c r="A386" s="124"/>
      <c r="B386" s="125"/>
      <c r="C386" s="126" t="s">
        <v>13</v>
      </c>
      <c r="D386" s="125" t="e">
        <f t="shared" ref="D386:U386" si="577">IF(D$6&gt;$C383,D384,IF((D383-D$5)&lt;=2,(D384+1),IF((D383-D$5+1)=3,1,0)))</f>
        <v>#VALUE!</v>
      </c>
      <c r="E386" s="125">
        <f t="shared" si="577"/>
        <v>0</v>
      </c>
      <c r="F386" s="125">
        <f t="shared" si="577"/>
        <v>0</v>
      </c>
      <c r="G386" s="125" t="e">
        <f t="shared" si="577"/>
        <v>#VALUE!</v>
      </c>
      <c r="H386" s="125" t="e">
        <f t="shared" si="577"/>
        <v>#VALUE!</v>
      </c>
      <c r="I386" s="125" t="e">
        <f t="shared" si="577"/>
        <v>#VALUE!</v>
      </c>
      <c r="J386" s="125">
        <f t="shared" si="577"/>
        <v>0</v>
      </c>
      <c r="K386" s="125" t="e">
        <f t="shared" si="577"/>
        <v>#VALUE!</v>
      </c>
      <c r="L386" s="125">
        <f t="shared" si="577"/>
        <v>0</v>
      </c>
      <c r="M386" s="125" t="e">
        <f t="shared" si="577"/>
        <v>#VALUE!</v>
      </c>
      <c r="N386" s="125">
        <f t="shared" si="577"/>
        <v>0</v>
      </c>
      <c r="O386" s="125">
        <f t="shared" si="577"/>
        <v>0</v>
      </c>
      <c r="P386" s="125" t="e">
        <f t="shared" si="577"/>
        <v>#VALUE!</v>
      </c>
      <c r="Q386" s="125" t="e">
        <f t="shared" si="577"/>
        <v>#VALUE!</v>
      </c>
      <c r="R386" s="125" t="e">
        <f t="shared" si="577"/>
        <v>#VALUE!</v>
      </c>
      <c r="S386" s="125">
        <f t="shared" si="577"/>
        <v>0</v>
      </c>
      <c r="T386" s="125" t="e">
        <f t="shared" si="577"/>
        <v>#VALUE!</v>
      </c>
      <c r="U386" s="125">
        <f t="shared" si="577"/>
        <v>0</v>
      </c>
      <c r="V386" s="124"/>
    </row>
    <row r="387" spans="1:22" ht="5.0999999999999996" customHeight="1">
      <c r="A387" s="124"/>
      <c r="B387" s="125"/>
      <c r="C387" s="126" t="s">
        <v>14</v>
      </c>
      <c r="D387" s="125">
        <f>IF(D$6&gt;($C383-18),D388,IF((D383-D$5+1)&lt;=3,(D388+1),IF((D383-D$5+1)=4,1,0)))</f>
        <v>0</v>
      </c>
      <c r="E387" s="125">
        <f t="shared" ref="E387:U387" si="578">IF(E$6&gt;($C383-18),E388,IF((E383-E$5+1)&lt;=3,(E388+1),IF((E383-E$5+1)=4,1,0)))</f>
        <v>0</v>
      </c>
      <c r="F387" s="125">
        <f t="shared" si="578"/>
        <v>0</v>
      </c>
      <c r="G387" s="125">
        <f t="shared" si="578"/>
        <v>0</v>
      </c>
      <c r="H387" s="125">
        <f t="shared" si="578"/>
        <v>0</v>
      </c>
      <c r="I387" s="125">
        <f t="shared" si="578"/>
        <v>0</v>
      </c>
      <c r="J387" s="125">
        <f t="shared" si="578"/>
        <v>0</v>
      </c>
      <c r="K387" s="125">
        <f t="shared" si="578"/>
        <v>0</v>
      </c>
      <c r="L387" s="125">
        <f t="shared" si="578"/>
        <v>0</v>
      </c>
      <c r="M387" s="125">
        <f t="shared" si="578"/>
        <v>0</v>
      </c>
      <c r="N387" s="125">
        <f t="shared" si="578"/>
        <v>0</v>
      </c>
      <c r="O387" s="125">
        <f t="shared" si="578"/>
        <v>0</v>
      </c>
      <c r="P387" s="125">
        <f t="shared" si="578"/>
        <v>0</v>
      </c>
      <c r="Q387" s="125">
        <f t="shared" si="578"/>
        <v>0</v>
      </c>
      <c r="R387" s="125">
        <f t="shared" si="578"/>
        <v>0</v>
      </c>
      <c r="S387" s="125">
        <f t="shared" si="578"/>
        <v>0</v>
      </c>
      <c r="T387" s="125">
        <f t="shared" si="578"/>
        <v>0</v>
      </c>
      <c r="U387" s="125">
        <f t="shared" si="578"/>
        <v>0</v>
      </c>
      <c r="V387" s="124"/>
    </row>
    <row r="388" spans="1:22" ht="5.0999999999999996" customHeight="1">
      <c r="A388" s="124"/>
      <c r="B388" s="125"/>
      <c r="C388" s="127" t="s">
        <v>17</v>
      </c>
      <c r="D388" s="124">
        <f>IF(D383&gt;(D$5+3),0,(D$5-D383+3))</f>
        <v>0</v>
      </c>
      <c r="E388" s="124">
        <f t="shared" ref="E388:U388" si="579">IF(E383&gt;(E$5+3),0,(E$5-E383+3))</f>
        <v>0</v>
      </c>
      <c r="F388" s="124">
        <f t="shared" si="579"/>
        <v>0</v>
      </c>
      <c r="G388" s="124">
        <f t="shared" si="579"/>
        <v>0</v>
      </c>
      <c r="H388" s="124">
        <f t="shared" si="579"/>
        <v>0</v>
      </c>
      <c r="I388" s="124">
        <f t="shared" si="579"/>
        <v>0</v>
      </c>
      <c r="J388" s="124">
        <f t="shared" si="579"/>
        <v>0</v>
      </c>
      <c r="K388" s="124">
        <f t="shared" si="579"/>
        <v>0</v>
      </c>
      <c r="L388" s="124">
        <f t="shared" si="579"/>
        <v>0</v>
      </c>
      <c r="M388" s="124">
        <f t="shared" si="579"/>
        <v>0</v>
      </c>
      <c r="N388" s="124">
        <f t="shared" si="579"/>
        <v>0</v>
      </c>
      <c r="O388" s="124">
        <f t="shared" si="579"/>
        <v>0</v>
      </c>
      <c r="P388" s="124">
        <f t="shared" si="579"/>
        <v>0</v>
      </c>
      <c r="Q388" s="124">
        <f t="shared" si="579"/>
        <v>0</v>
      </c>
      <c r="R388" s="124">
        <f t="shared" si="579"/>
        <v>0</v>
      </c>
      <c r="S388" s="124">
        <f t="shared" si="579"/>
        <v>0</v>
      </c>
      <c r="T388" s="124">
        <f t="shared" si="579"/>
        <v>0</v>
      </c>
      <c r="U388" s="124">
        <f t="shared" si="579"/>
        <v>0</v>
      </c>
      <c r="V388" s="124"/>
    </row>
    <row r="389" spans="1:22" ht="5.0999999999999996" customHeight="1">
      <c r="A389" s="124"/>
      <c r="B389" s="125"/>
      <c r="C389" s="126" t="s">
        <v>15</v>
      </c>
      <c r="D389" s="125">
        <f>IF(D$6&gt;($C383-36),D390,IF((D383-D$5+1)&lt;=4,(D390+1),IF((D383-D$5+1)=5,1,0)))</f>
        <v>0</v>
      </c>
      <c r="E389" s="125">
        <f t="shared" ref="E389:U389" si="580">IF(E$6&gt;($C383-36),E390,IF((E383-E$5+1)&lt;=4,(E390+1),IF((E383-E$5+1)=5,1,0)))</f>
        <v>0</v>
      </c>
      <c r="F389" s="125">
        <f t="shared" si="580"/>
        <v>0</v>
      </c>
      <c r="G389" s="125">
        <f t="shared" si="580"/>
        <v>0</v>
      </c>
      <c r="H389" s="125">
        <f t="shared" si="580"/>
        <v>0</v>
      </c>
      <c r="I389" s="125">
        <f t="shared" si="580"/>
        <v>0</v>
      </c>
      <c r="J389" s="125">
        <f t="shared" si="580"/>
        <v>0</v>
      </c>
      <c r="K389" s="125">
        <f t="shared" si="580"/>
        <v>0</v>
      </c>
      <c r="L389" s="125">
        <f t="shared" si="580"/>
        <v>0</v>
      </c>
      <c r="M389" s="125">
        <f t="shared" si="580"/>
        <v>0</v>
      </c>
      <c r="N389" s="125">
        <f t="shared" si="580"/>
        <v>0</v>
      </c>
      <c r="O389" s="125">
        <f t="shared" si="580"/>
        <v>0</v>
      </c>
      <c r="P389" s="125">
        <f t="shared" si="580"/>
        <v>0</v>
      </c>
      <c r="Q389" s="125">
        <f t="shared" si="580"/>
        <v>0</v>
      </c>
      <c r="R389" s="125">
        <f t="shared" si="580"/>
        <v>0</v>
      </c>
      <c r="S389" s="125">
        <f t="shared" si="580"/>
        <v>0</v>
      </c>
      <c r="T389" s="125">
        <f t="shared" si="580"/>
        <v>0</v>
      </c>
      <c r="U389" s="125">
        <f t="shared" si="580"/>
        <v>0</v>
      </c>
      <c r="V389" s="124"/>
    </row>
    <row r="390" spans="1:22" ht="5.0999999999999996" customHeight="1">
      <c r="A390" s="124"/>
      <c r="B390" s="125"/>
      <c r="C390" s="127" t="s">
        <v>16</v>
      </c>
      <c r="D390" s="124">
        <f>IF(D383&gt;(D$5+4),0,(D$5-D383+4))</f>
        <v>0</v>
      </c>
      <c r="E390" s="124">
        <f t="shared" ref="E390:U390" si="581">IF(E383&gt;(E$5+4),0,(E$5-E383+4))</f>
        <v>0</v>
      </c>
      <c r="F390" s="124">
        <f t="shared" si="581"/>
        <v>0</v>
      </c>
      <c r="G390" s="124">
        <f t="shared" si="581"/>
        <v>0</v>
      </c>
      <c r="H390" s="124">
        <f t="shared" si="581"/>
        <v>0</v>
      </c>
      <c r="I390" s="124">
        <f t="shared" si="581"/>
        <v>0</v>
      </c>
      <c r="J390" s="124">
        <f t="shared" si="581"/>
        <v>0</v>
      </c>
      <c r="K390" s="124">
        <f t="shared" si="581"/>
        <v>0</v>
      </c>
      <c r="L390" s="124">
        <f t="shared" si="581"/>
        <v>0</v>
      </c>
      <c r="M390" s="124">
        <f t="shared" si="581"/>
        <v>0</v>
      </c>
      <c r="N390" s="124">
        <f t="shared" si="581"/>
        <v>0</v>
      </c>
      <c r="O390" s="124">
        <f t="shared" si="581"/>
        <v>0</v>
      </c>
      <c r="P390" s="124">
        <f t="shared" si="581"/>
        <v>0</v>
      </c>
      <c r="Q390" s="124">
        <f t="shared" si="581"/>
        <v>0</v>
      </c>
      <c r="R390" s="124">
        <f t="shared" si="581"/>
        <v>0</v>
      </c>
      <c r="S390" s="124">
        <f t="shared" si="581"/>
        <v>0</v>
      </c>
      <c r="T390" s="124">
        <f t="shared" si="581"/>
        <v>0</v>
      </c>
      <c r="U390" s="124">
        <f t="shared" si="581"/>
        <v>0</v>
      </c>
    </row>
    <row r="391" spans="1:22" ht="15.75">
      <c r="A391" s="123">
        <f>'Vnos rezultatov'!B55</f>
        <v>0</v>
      </c>
      <c r="B391" s="123">
        <f>'Vnos rezultatov'!C55</f>
        <v>0</v>
      </c>
      <c r="C391" s="123">
        <f>'Vnos rezultatov'!E55</f>
        <v>10.8</v>
      </c>
      <c r="D391" s="116" t="str">
        <f>'Vnos rezultatov'!H55</f>
        <v>x</v>
      </c>
      <c r="E391" s="116" t="str">
        <f>'Vnos rezultatov'!I55</f>
        <v>x</v>
      </c>
      <c r="F391" s="116" t="str">
        <f>'Vnos rezultatov'!J55</f>
        <v>x</v>
      </c>
      <c r="G391" s="116" t="str">
        <f>'Vnos rezultatov'!K55</f>
        <v>x</v>
      </c>
      <c r="H391" s="116" t="str">
        <f>'Vnos rezultatov'!L55</f>
        <v>x</v>
      </c>
      <c r="I391" s="116" t="str">
        <f>'Vnos rezultatov'!M55</f>
        <v>x</v>
      </c>
      <c r="J391" s="116" t="str">
        <f>'Vnos rezultatov'!N55</f>
        <v>x</v>
      </c>
      <c r="K391" s="116" t="str">
        <f>'Vnos rezultatov'!O55</f>
        <v>x</v>
      </c>
      <c r="L391" s="116" t="str">
        <f>'Vnos rezultatov'!P55</f>
        <v>x</v>
      </c>
      <c r="M391" s="116" t="str">
        <f>'Vnos rezultatov'!Q55</f>
        <v>x</v>
      </c>
      <c r="N391" s="116" t="str">
        <f>'Vnos rezultatov'!R55</f>
        <v>x</v>
      </c>
      <c r="O391" s="116" t="str">
        <f>'Vnos rezultatov'!S55</f>
        <v>x</v>
      </c>
      <c r="P391" s="116" t="str">
        <f>'Vnos rezultatov'!T55</f>
        <v>x</v>
      </c>
      <c r="Q391" s="116" t="str">
        <f>'Vnos rezultatov'!U55</f>
        <v>x</v>
      </c>
      <c r="R391" s="116" t="str">
        <f>'Vnos rezultatov'!V55</f>
        <v>x</v>
      </c>
      <c r="S391" s="116" t="str">
        <f>'Vnos rezultatov'!W55</f>
        <v>x</v>
      </c>
      <c r="T391" s="116" t="str">
        <f>'Vnos rezultatov'!X55</f>
        <v>x</v>
      </c>
      <c r="U391" s="116" t="str">
        <f>'Vnos rezultatov'!Y55</f>
        <v>x</v>
      </c>
      <c r="V391" s="116">
        <f>SUM(D391:U391)</f>
        <v>0</v>
      </c>
    </row>
    <row r="392" spans="1:22" ht="15.75">
      <c r="A392" s="123"/>
      <c r="B392" s="123"/>
      <c r="C392" s="123" t="s">
        <v>11</v>
      </c>
      <c r="D392" s="116">
        <f>IF(D391&gt;(D$5+2),0,(D$5-D391+2))</f>
        <v>0</v>
      </c>
      <c r="E392" s="116">
        <f t="shared" ref="E392:U392" si="582">IF(E391&gt;(E$5+2),0,(E$5-E391+2))</f>
        <v>0</v>
      </c>
      <c r="F392" s="116">
        <f t="shared" si="582"/>
        <v>0</v>
      </c>
      <c r="G392" s="116">
        <f t="shared" si="582"/>
        <v>0</v>
      </c>
      <c r="H392" s="116">
        <f t="shared" si="582"/>
        <v>0</v>
      </c>
      <c r="I392" s="116">
        <f t="shared" si="582"/>
        <v>0</v>
      </c>
      <c r="J392" s="116">
        <f t="shared" si="582"/>
        <v>0</v>
      </c>
      <c r="K392" s="116">
        <f t="shared" si="582"/>
        <v>0</v>
      </c>
      <c r="L392" s="116">
        <f t="shared" si="582"/>
        <v>0</v>
      </c>
      <c r="M392" s="116">
        <f t="shared" si="582"/>
        <v>0</v>
      </c>
      <c r="N392" s="116">
        <f t="shared" si="582"/>
        <v>0</v>
      </c>
      <c r="O392" s="116">
        <f t="shared" si="582"/>
        <v>0</v>
      </c>
      <c r="P392" s="116">
        <f t="shared" si="582"/>
        <v>0</v>
      </c>
      <c r="Q392" s="116">
        <f t="shared" si="582"/>
        <v>0</v>
      </c>
      <c r="R392" s="116">
        <f t="shared" si="582"/>
        <v>0</v>
      </c>
      <c r="S392" s="116">
        <f t="shared" si="582"/>
        <v>0</v>
      </c>
      <c r="T392" s="116">
        <f t="shared" si="582"/>
        <v>0</v>
      </c>
      <c r="U392" s="116">
        <f t="shared" si="582"/>
        <v>0</v>
      </c>
      <c r="V392" s="116">
        <f>SUM(D392:U392)</f>
        <v>0</v>
      </c>
    </row>
    <row r="393" spans="1:22" ht="15.75">
      <c r="A393" s="123"/>
      <c r="B393" s="123"/>
      <c r="C393" s="123" t="s">
        <v>12</v>
      </c>
      <c r="D393" s="116">
        <f t="shared" ref="D393:E393" si="583">IF(D391="x",0,IF($C391&gt;18,IF($C391&gt;36,D397,D395),D394))</f>
        <v>0</v>
      </c>
      <c r="E393" s="116">
        <f t="shared" si="583"/>
        <v>0</v>
      </c>
      <c r="F393" s="116">
        <f>IF(F391="x",0,IF($C391&gt;18,IF($C391&gt;36,F397,F395),F394))</f>
        <v>0</v>
      </c>
      <c r="G393" s="116">
        <f t="shared" ref="G393:J393" si="584">IF(G391="x",0,IF($C391&gt;18,IF($C391&gt;36,G397,G395),G394))</f>
        <v>0</v>
      </c>
      <c r="H393" s="116">
        <f t="shared" si="584"/>
        <v>0</v>
      </c>
      <c r="I393" s="116">
        <f t="shared" si="584"/>
        <v>0</v>
      </c>
      <c r="J393" s="116">
        <f t="shared" si="584"/>
        <v>0</v>
      </c>
      <c r="K393" s="116">
        <f>IF(K391="x",0,IF($C391&gt;18,IF($C391&gt;36,K397,K395),K394))</f>
        <v>0</v>
      </c>
      <c r="L393" s="116">
        <f t="shared" ref="L393:M393" si="585">IF(L391="x",0,IF($C391&gt;18,IF($C391&gt;36,L397,L395),L394))</f>
        <v>0</v>
      </c>
      <c r="M393" s="116">
        <f t="shared" si="585"/>
        <v>0</v>
      </c>
      <c r="N393" s="116">
        <f>IF(N391="x",0,IF($C391&gt;18,IF($C391&gt;36,N397,N395),N394))</f>
        <v>0</v>
      </c>
      <c r="O393" s="116">
        <f t="shared" ref="O393:P393" si="586">IF(O391="x",0,IF($C391&gt;18,IF($C391&gt;36,O397,O395),O394))</f>
        <v>0</v>
      </c>
      <c r="P393" s="116">
        <f t="shared" si="586"/>
        <v>0</v>
      </c>
      <c r="Q393" s="116">
        <f>IF(Q391="x",0,IF($C391&gt;18,IF($C391&gt;36,Q397,Q395),Q394))</f>
        <v>0</v>
      </c>
      <c r="R393" s="116">
        <f t="shared" ref="R393:S393" si="587">IF(R391="x",0,IF($C391&gt;18,IF($C391&gt;36,R397,R395),R394))</f>
        <v>0</v>
      </c>
      <c r="S393" s="116">
        <f t="shared" si="587"/>
        <v>0</v>
      </c>
      <c r="T393" s="116">
        <f>IF(T391="x",0,IF($C391&gt;18,IF($C391&gt;36,T397,T395),T394))</f>
        <v>0</v>
      </c>
      <c r="U393" s="116">
        <f t="shared" ref="U393" si="588">IF(U391="x",0,IF($C391&gt;18,IF($C391&gt;36,U397,U395),U394))</f>
        <v>0</v>
      </c>
      <c r="V393" s="116">
        <f>SUM(D393:U393)</f>
        <v>0</v>
      </c>
    </row>
    <row r="394" spans="1:22" ht="5.0999999999999996" customHeight="1">
      <c r="A394" s="124"/>
      <c r="B394" s="125"/>
      <c r="C394" s="126" t="s">
        <v>13</v>
      </c>
      <c r="D394" s="125" t="e">
        <f t="shared" ref="D394:U394" si="589">IF(D$6&gt;$C391,D392,IF((D391-D$5)&lt;=2,(D392+1),IF((D391-D$5+1)=3,1,0)))</f>
        <v>#VALUE!</v>
      </c>
      <c r="E394" s="125">
        <f t="shared" si="589"/>
        <v>0</v>
      </c>
      <c r="F394" s="125">
        <f t="shared" si="589"/>
        <v>0</v>
      </c>
      <c r="G394" s="125" t="e">
        <f t="shared" si="589"/>
        <v>#VALUE!</v>
      </c>
      <c r="H394" s="125" t="e">
        <f t="shared" si="589"/>
        <v>#VALUE!</v>
      </c>
      <c r="I394" s="125" t="e">
        <f t="shared" si="589"/>
        <v>#VALUE!</v>
      </c>
      <c r="J394" s="125">
        <f t="shared" si="589"/>
        <v>0</v>
      </c>
      <c r="K394" s="125" t="e">
        <f t="shared" si="589"/>
        <v>#VALUE!</v>
      </c>
      <c r="L394" s="125">
        <f t="shared" si="589"/>
        <v>0</v>
      </c>
      <c r="M394" s="125" t="e">
        <f t="shared" si="589"/>
        <v>#VALUE!</v>
      </c>
      <c r="N394" s="125">
        <f t="shared" si="589"/>
        <v>0</v>
      </c>
      <c r="O394" s="125">
        <f t="shared" si="589"/>
        <v>0</v>
      </c>
      <c r="P394" s="125" t="e">
        <f t="shared" si="589"/>
        <v>#VALUE!</v>
      </c>
      <c r="Q394" s="125" t="e">
        <f t="shared" si="589"/>
        <v>#VALUE!</v>
      </c>
      <c r="R394" s="125" t="e">
        <f t="shared" si="589"/>
        <v>#VALUE!</v>
      </c>
      <c r="S394" s="125">
        <f t="shared" si="589"/>
        <v>0</v>
      </c>
      <c r="T394" s="125" t="e">
        <f t="shared" si="589"/>
        <v>#VALUE!</v>
      </c>
      <c r="U394" s="125">
        <f t="shared" si="589"/>
        <v>0</v>
      </c>
      <c r="V394" s="124"/>
    </row>
    <row r="395" spans="1:22" ht="5.0999999999999996" customHeight="1">
      <c r="A395" s="124"/>
      <c r="B395" s="125"/>
      <c r="C395" s="126" t="s">
        <v>14</v>
      </c>
      <c r="D395" s="125">
        <f>IF(D$6&gt;($C391-18),D396,IF((D391-D$5+1)&lt;=3,(D396+1),IF((D391-D$5+1)=4,1,0)))</f>
        <v>0</v>
      </c>
      <c r="E395" s="125">
        <f t="shared" ref="E395:U395" si="590">IF(E$6&gt;($C391-18),E396,IF((E391-E$5+1)&lt;=3,(E396+1),IF((E391-E$5+1)=4,1,0)))</f>
        <v>0</v>
      </c>
      <c r="F395" s="125">
        <f t="shared" si="590"/>
        <v>0</v>
      </c>
      <c r="G395" s="125">
        <f t="shared" si="590"/>
        <v>0</v>
      </c>
      <c r="H395" s="125">
        <f t="shared" si="590"/>
        <v>0</v>
      </c>
      <c r="I395" s="125">
        <f t="shared" si="590"/>
        <v>0</v>
      </c>
      <c r="J395" s="125">
        <f t="shared" si="590"/>
        <v>0</v>
      </c>
      <c r="K395" s="125">
        <f t="shared" si="590"/>
        <v>0</v>
      </c>
      <c r="L395" s="125">
        <f t="shared" si="590"/>
        <v>0</v>
      </c>
      <c r="M395" s="125">
        <f t="shared" si="590"/>
        <v>0</v>
      </c>
      <c r="N395" s="125">
        <f t="shared" si="590"/>
        <v>0</v>
      </c>
      <c r="O395" s="125">
        <f t="shared" si="590"/>
        <v>0</v>
      </c>
      <c r="P395" s="125">
        <f t="shared" si="590"/>
        <v>0</v>
      </c>
      <c r="Q395" s="125">
        <f t="shared" si="590"/>
        <v>0</v>
      </c>
      <c r="R395" s="125">
        <f t="shared" si="590"/>
        <v>0</v>
      </c>
      <c r="S395" s="125">
        <f t="shared" si="590"/>
        <v>0</v>
      </c>
      <c r="T395" s="125">
        <f t="shared" si="590"/>
        <v>0</v>
      </c>
      <c r="U395" s="125">
        <f t="shared" si="590"/>
        <v>0</v>
      </c>
      <c r="V395" s="124"/>
    </row>
    <row r="396" spans="1:22" ht="5.0999999999999996" customHeight="1">
      <c r="A396" s="124"/>
      <c r="B396" s="125"/>
      <c r="C396" s="127" t="s">
        <v>17</v>
      </c>
      <c r="D396" s="124">
        <f>IF(D391&gt;(D$5+3),0,(D$5-D391+3))</f>
        <v>0</v>
      </c>
      <c r="E396" s="124">
        <f t="shared" ref="E396:U396" si="591">IF(E391&gt;(E$5+3),0,(E$5-E391+3))</f>
        <v>0</v>
      </c>
      <c r="F396" s="124">
        <f t="shared" si="591"/>
        <v>0</v>
      </c>
      <c r="G396" s="124">
        <f t="shared" si="591"/>
        <v>0</v>
      </c>
      <c r="H396" s="124">
        <f t="shared" si="591"/>
        <v>0</v>
      </c>
      <c r="I396" s="124">
        <f t="shared" si="591"/>
        <v>0</v>
      </c>
      <c r="J396" s="124">
        <f t="shared" si="591"/>
        <v>0</v>
      </c>
      <c r="K396" s="124">
        <f t="shared" si="591"/>
        <v>0</v>
      </c>
      <c r="L396" s="124">
        <f t="shared" si="591"/>
        <v>0</v>
      </c>
      <c r="M396" s="124">
        <f t="shared" si="591"/>
        <v>0</v>
      </c>
      <c r="N396" s="124">
        <f t="shared" si="591"/>
        <v>0</v>
      </c>
      <c r="O396" s="124">
        <f t="shared" si="591"/>
        <v>0</v>
      </c>
      <c r="P396" s="124">
        <f t="shared" si="591"/>
        <v>0</v>
      </c>
      <c r="Q396" s="124">
        <f t="shared" si="591"/>
        <v>0</v>
      </c>
      <c r="R396" s="124">
        <f t="shared" si="591"/>
        <v>0</v>
      </c>
      <c r="S396" s="124">
        <f t="shared" si="591"/>
        <v>0</v>
      </c>
      <c r="T396" s="124">
        <f t="shared" si="591"/>
        <v>0</v>
      </c>
      <c r="U396" s="124">
        <f t="shared" si="591"/>
        <v>0</v>
      </c>
      <c r="V396" s="124"/>
    </row>
    <row r="397" spans="1:22" ht="5.0999999999999996" customHeight="1">
      <c r="A397" s="124"/>
      <c r="B397" s="125"/>
      <c r="C397" s="126" t="s">
        <v>15</v>
      </c>
      <c r="D397" s="125">
        <f>IF(D$6&gt;($C391-36),D398,IF((D391-D$5+1)&lt;=4,(D398+1),IF((D391-D$5+1)=5,1,0)))</f>
        <v>0</v>
      </c>
      <c r="E397" s="125">
        <f t="shared" ref="E397:U397" si="592">IF(E$6&gt;($C391-36),E398,IF((E391-E$5+1)&lt;=4,(E398+1),IF((E391-E$5+1)=5,1,0)))</f>
        <v>0</v>
      </c>
      <c r="F397" s="125">
        <f t="shared" si="592"/>
        <v>0</v>
      </c>
      <c r="G397" s="125">
        <f t="shared" si="592"/>
        <v>0</v>
      </c>
      <c r="H397" s="125">
        <f t="shared" si="592"/>
        <v>0</v>
      </c>
      <c r="I397" s="125">
        <f t="shared" si="592"/>
        <v>0</v>
      </c>
      <c r="J397" s="125">
        <f t="shared" si="592"/>
        <v>0</v>
      </c>
      <c r="K397" s="125">
        <f t="shared" si="592"/>
        <v>0</v>
      </c>
      <c r="L397" s="125">
        <f t="shared" si="592"/>
        <v>0</v>
      </c>
      <c r="M397" s="125">
        <f t="shared" si="592"/>
        <v>0</v>
      </c>
      <c r="N397" s="125">
        <f t="shared" si="592"/>
        <v>0</v>
      </c>
      <c r="O397" s="125">
        <f t="shared" si="592"/>
        <v>0</v>
      </c>
      <c r="P397" s="125">
        <f t="shared" si="592"/>
        <v>0</v>
      </c>
      <c r="Q397" s="125">
        <f t="shared" si="592"/>
        <v>0</v>
      </c>
      <c r="R397" s="125">
        <f t="shared" si="592"/>
        <v>0</v>
      </c>
      <c r="S397" s="125">
        <f t="shared" si="592"/>
        <v>0</v>
      </c>
      <c r="T397" s="125">
        <f t="shared" si="592"/>
        <v>0</v>
      </c>
      <c r="U397" s="125">
        <f t="shared" si="592"/>
        <v>0</v>
      </c>
      <c r="V397" s="124"/>
    </row>
    <row r="398" spans="1:22" ht="5.0999999999999996" customHeight="1">
      <c r="A398" s="124"/>
      <c r="B398" s="125"/>
      <c r="C398" s="127" t="s">
        <v>16</v>
      </c>
      <c r="D398" s="124">
        <f>IF(D391&gt;(D$5+4),0,(D$5-D391+4))</f>
        <v>0</v>
      </c>
      <c r="E398" s="124">
        <f t="shared" ref="E398:U398" si="593">IF(E391&gt;(E$5+4),0,(E$5-E391+4))</f>
        <v>0</v>
      </c>
      <c r="F398" s="124">
        <f t="shared" si="593"/>
        <v>0</v>
      </c>
      <c r="G398" s="124">
        <f t="shared" si="593"/>
        <v>0</v>
      </c>
      <c r="H398" s="124">
        <f t="shared" si="593"/>
        <v>0</v>
      </c>
      <c r="I398" s="124">
        <f t="shared" si="593"/>
        <v>0</v>
      </c>
      <c r="J398" s="124">
        <f t="shared" si="593"/>
        <v>0</v>
      </c>
      <c r="K398" s="124">
        <f t="shared" si="593"/>
        <v>0</v>
      </c>
      <c r="L398" s="124">
        <f t="shared" si="593"/>
        <v>0</v>
      </c>
      <c r="M398" s="124">
        <f t="shared" si="593"/>
        <v>0</v>
      </c>
      <c r="N398" s="124">
        <f t="shared" si="593"/>
        <v>0</v>
      </c>
      <c r="O398" s="124">
        <f t="shared" si="593"/>
        <v>0</v>
      </c>
      <c r="P398" s="124">
        <f t="shared" si="593"/>
        <v>0</v>
      </c>
      <c r="Q398" s="124">
        <f t="shared" si="593"/>
        <v>0</v>
      </c>
      <c r="R398" s="124">
        <f t="shared" si="593"/>
        <v>0</v>
      </c>
      <c r="S398" s="124">
        <f t="shared" si="593"/>
        <v>0</v>
      </c>
      <c r="T398" s="124">
        <f t="shared" si="593"/>
        <v>0</v>
      </c>
      <c r="U398" s="124">
        <f t="shared" si="593"/>
        <v>0</v>
      </c>
      <c r="V398" s="125"/>
    </row>
    <row r="399" spans="1:22" ht="15.75">
      <c r="A399" s="123">
        <f>'Vnos rezultatov'!B56</f>
        <v>0</v>
      </c>
      <c r="B399" s="123">
        <f>'Vnos rezultatov'!C56</f>
        <v>0</v>
      </c>
      <c r="C399" s="123">
        <f>'Vnos rezultatov'!E56</f>
        <v>10.8</v>
      </c>
      <c r="D399" s="116" t="str">
        <f>'Vnos rezultatov'!H56</f>
        <v>x</v>
      </c>
      <c r="E399" s="116" t="str">
        <f>'Vnos rezultatov'!I56</f>
        <v>x</v>
      </c>
      <c r="F399" s="116" t="str">
        <f>'Vnos rezultatov'!J56</f>
        <v>x</v>
      </c>
      <c r="G399" s="116" t="str">
        <f>'Vnos rezultatov'!K56</f>
        <v>x</v>
      </c>
      <c r="H399" s="116" t="str">
        <f>'Vnos rezultatov'!L56</f>
        <v>x</v>
      </c>
      <c r="I399" s="116" t="str">
        <f>'Vnos rezultatov'!M56</f>
        <v>x</v>
      </c>
      <c r="J399" s="116" t="str">
        <f>'Vnos rezultatov'!N56</f>
        <v>x</v>
      </c>
      <c r="K399" s="116" t="str">
        <f>'Vnos rezultatov'!O56</f>
        <v>x</v>
      </c>
      <c r="L399" s="116" t="str">
        <f>'Vnos rezultatov'!P56</f>
        <v>x</v>
      </c>
      <c r="M399" s="116" t="str">
        <f>'Vnos rezultatov'!Q56</f>
        <v>x</v>
      </c>
      <c r="N399" s="116" t="str">
        <f>'Vnos rezultatov'!R56</f>
        <v>x</v>
      </c>
      <c r="O399" s="116" t="str">
        <f>'Vnos rezultatov'!S56</f>
        <v>x</v>
      </c>
      <c r="P399" s="116" t="str">
        <f>'Vnos rezultatov'!T56</f>
        <v>x</v>
      </c>
      <c r="Q399" s="116" t="str">
        <f>'Vnos rezultatov'!U56</f>
        <v>x</v>
      </c>
      <c r="R399" s="116" t="str">
        <f>'Vnos rezultatov'!V56</f>
        <v>x</v>
      </c>
      <c r="S399" s="116" t="str">
        <f>'Vnos rezultatov'!W56</f>
        <v>x</v>
      </c>
      <c r="T399" s="116" t="str">
        <f>'Vnos rezultatov'!X56</f>
        <v>x</v>
      </c>
      <c r="U399" s="116" t="str">
        <f>'Vnos rezultatov'!Y56</f>
        <v>x</v>
      </c>
      <c r="V399" s="116">
        <f>SUM(D399:U399)</f>
        <v>0</v>
      </c>
    </row>
    <row r="400" spans="1:22" ht="15.75">
      <c r="A400" s="123"/>
      <c r="B400" s="123"/>
      <c r="C400" s="123" t="s">
        <v>11</v>
      </c>
      <c r="D400" s="116">
        <f>IF(D399&gt;(D$5+2),0,(D$5-D399+2))</f>
        <v>0</v>
      </c>
      <c r="E400" s="116">
        <f t="shared" ref="E400:U400" si="594">IF(E399&gt;(E$5+2),0,(E$5-E399+2))</f>
        <v>0</v>
      </c>
      <c r="F400" s="116">
        <f t="shared" si="594"/>
        <v>0</v>
      </c>
      <c r="G400" s="116">
        <f t="shared" si="594"/>
        <v>0</v>
      </c>
      <c r="H400" s="116">
        <f t="shared" si="594"/>
        <v>0</v>
      </c>
      <c r="I400" s="116">
        <f t="shared" si="594"/>
        <v>0</v>
      </c>
      <c r="J400" s="116">
        <f t="shared" si="594"/>
        <v>0</v>
      </c>
      <c r="K400" s="116">
        <f t="shared" si="594"/>
        <v>0</v>
      </c>
      <c r="L400" s="116">
        <f t="shared" si="594"/>
        <v>0</v>
      </c>
      <c r="M400" s="116">
        <f t="shared" si="594"/>
        <v>0</v>
      </c>
      <c r="N400" s="116">
        <f t="shared" si="594"/>
        <v>0</v>
      </c>
      <c r="O400" s="116">
        <f t="shared" si="594"/>
        <v>0</v>
      </c>
      <c r="P400" s="116">
        <f t="shared" si="594"/>
        <v>0</v>
      </c>
      <c r="Q400" s="116">
        <f t="shared" si="594"/>
        <v>0</v>
      </c>
      <c r="R400" s="116">
        <f t="shared" si="594"/>
        <v>0</v>
      </c>
      <c r="S400" s="116">
        <f t="shared" si="594"/>
        <v>0</v>
      </c>
      <c r="T400" s="116">
        <f t="shared" si="594"/>
        <v>0</v>
      </c>
      <c r="U400" s="116">
        <f t="shared" si="594"/>
        <v>0</v>
      </c>
      <c r="V400" s="116">
        <f>SUM(D400:U400)</f>
        <v>0</v>
      </c>
    </row>
    <row r="401" spans="1:22" ht="15.75">
      <c r="A401" s="123"/>
      <c r="B401" s="123"/>
      <c r="C401" s="123" t="s">
        <v>12</v>
      </c>
      <c r="D401" s="116">
        <f t="shared" ref="D401:E401" si="595">IF(D399="x",0,IF($C399&gt;18,IF($C399&gt;36,D405,D403),D402))</f>
        <v>0</v>
      </c>
      <c r="E401" s="116">
        <f t="shared" si="595"/>
        <v>0</v>
      </c>
      <c r="F401" s="116">
        <f>IF(F399="x",0,IF($C399&gt;18,IF($C399&gt;36,F405,F403),F402))</f>
        <v>0</v>
      </c>
      <c r="G401" s="116">
        <f t="shared" ref="G401:J401" si="596">IF(G399="x",0,IF($C399&gt;18,IF($C399&gt;36,G405,G403),G402))</f>
        <v>0</v>
      </c>
      <c r="H401" s="116">
        <f t="shared" si="596"/>
        <v>0</v>
      </c>
      <c r="I401" s="116">
        <f t="shared" si="596"/>
        <v>0</v>
      </c>
      <c r="J401" s="116">
        <f t="shared" si="596"/>
        <v>0</v>
      </c>
      <c r="K401" s="116">
        <f>IF(K399="x",0,IF($C399&gt;18,IF($C399&gt;36,K405,K403),K402))</f>
        <v>0</v>
      </c>
      <c r="L401" s="116">
        <f t="shared" ref="L401:M401" si="597">IF(L399="x",0,IF($C399&gt;18,IF($C399&gt;36,L405,L403),L402))</f>
        <v>0</v>
      </c>
      <c r="M401" s="116">
        <f t="shared" si="597"/>
        <v>0</v>
      </c>
      <c r="N401" s="116">
        <f>IF(N399="x",0,IF($C399&gt;18,IF($C399&gt;36,N405,N403),N402))</f>
        <v>0</v>
      </c>
      <c r="O401" s="116">
        <f t="shared" ref="O401:P401" si="598">IF(O399="x",0,IF($C399&gt;18,IF($C399&gt;36,O405,O403),O402))</f>
        <v>0</v>
      </c>
      <c r="P401" s="116">
        <f t="shared" si="598"/>
        <v>0</v>
      </c>
      <c r="Q401" s="116">
        <f>IF(Q399="x",0,IF($C399&gt;18,IF($C399&gt;36,Q405,Q403),Q402))</f>
        <v>0</v>
      </c>
      <c r="R401" s="116">
        <f t="shared" ref="R401:S401" si="599">IF(R399="x",0,IF($C399&gt;18,IF($C399&gt;36,R405,R403),R402))</f>
        <v>0</v>
      </c>
      <c r="S401" s="116">
        <f t="shared" si="599"/>
        <v>0</v>
      </c>
      <c r="T401" s="116">
        <f>IF(T399="x",0,IF($C399&gt;18,IF($C399&gt;36,T405,T403),T402))</f>
        <v>0</v>
      </c>
      <c r="U401" s="116">
        <f t="shared" ref="U401" si="600">IF(U399="x",0,IF($C399&gt;18,IF($C399&gt;36,U405,U403),U402))</f>
        <v>0</v>
      </c>
      <c r="V401" s="116">
        <f>SUM(D401:U401)</f>
        <v>0</v>
      </c>
    </row>
    <row r="402" spans="1:22" ht="5.0999999999999996" customHeight="1">
      <c r="A402" s="124"/>
      <c r="B402" s="125"/>
      <c r="C402" s="126" t="s">
        <v>13</v>
      </c>
      <c r="D402" s="125" t="e">
        <f t="shared" ref="D402:U402" si="601">IF(D$6&gt;$C399,D400,IF((D399-D$5)&lt;=2,(D400+1),IF((D399-D$5+1)=3,1,0)))</f>
        <v>#VALUE!</v>
      </c>
      <c r="E402" s="125">
        <f t="shared" si="601"/>
        <v>0</v>
      </c>
      <c r="F402" s="125">
        <f t="shared" si="601"/>
        <v>0</v>
      </c>
      <c r="G402" s="125" t="e">
        <f t="shared" si="601"/>
        <v>#VALUE!</v>
      </c>
      <c r="H402" s="125" t="e">
        <f t="shared" si="601"/>
        <v>#VALUE!</v>
      </c>
      <c r="I402" s="125" t="e">
        <f t="shared" si="601"/>
        <v>#VALUE!</v>
      </c>
      <c r="J402" s="125">
        <f t="shared" si="601"/>
        <v>0</v>
      </c>
      <c r="K402" s="125" t="e">
        <f t="shared" si="601"/>
        <v>#VALUE!</v>
      </c>
      <c r="L402" s="125">
        <f t="shared" si="601"/>
        <v>0</v>
      </c>
      <c r="M402" s="125" t="e">
        <f t="shared" si="601"/>
        <v>#VALUE!</v>
      </c>
      <c r="N402" s="125">
        <f t="shared" si="601"/>
        <v>0</v>
      </c>
      <c r="O402" s="125">
        <f t="shared" si="601"/>
        <v>0</v>
      </c>
      <c r="P402" s="125" t="e">
        <f t="shared" si="601"/>
        <v>#VALUE!</v>
      </c>
      <c r="Q402" s="125" t="e">
        <f t="shared" si="601"/>
        <v>#VALUE!</v>
      </c>
      <c r="R402" s="125" t="e">
        <f t="shared" si="601"/>
        <v>#VALUE!</v>
      </c>
      <c r="S402" s="125">
        <f t="shared" si="601"/>
        <v>0</v>
      </c>
      <c r="T402" s="125" t="e">
        <f t="shared" si="601"/>
        <v>#VALUE!</v>
      </c>
      <c r="U402" s="125">
        <f t="shared" si="601"/>
        <v>0</v>
      </c>
      <c r="V402" s="124"/>
    </row>
    <row r="403" spans="1:22" ht="5.0999999999999996" customHeight="1">
      <c r="A403" s="124"/>
      <c r="B403" s="125"/>
      <c r="C403" s="126" t="s">
        <v>14</v>
      </c>
      <c r="D403" s="125">
        <f>IF(D$6&gt;($C399-18),D404,IF((D399-D$5+1)&lt;=3,(D404+1),IF((D399-D$5+1)=4,1,0)))</f>
        <v>0</v>
      </c>
      <c r="E403" s="125">
        <f t="shared" ref="E403:U403" si="602">IF(E$6&gt;($C399-18),E404,IF((E399-E$5+1)&lt;=3,(E404+1),IF((E399-E$5+1)=4,1,0)))</f>
        <v>0</v>
      </c>
      <c r="F403" s="125">
        <f t="shared" si="602"/>
        <v>0</v>
      </c>
      <c r="G403" s="125">
        <f t="shared" si="602"/>
        <v>0</v>
      </c>
      <c r="H403" s="125">
        <f t="shared" si="602"/>
        <v>0</v>
      </c>
      <c r="I403" s="125">
        <f t="shared" si="602"/>
        <v>0</v>
      </c>
      <c r="J403" s="125">
        <f t="shared" si="602"/>
        <v>0</v>
      </c>
      <c r="K403" s="125">
        <f t="shared" si="602"/>
        <v>0</v>
      </c>
      <c r="L403" s="125">
        <f t="shared" si="602"/>
        <v>0</v>
      </c>
      <c r="M403" s="125">
        <f t="shared" si="602"/>
        <v>0</v>
      </c>
      <c r="N403" s="125">
        <f t="shared" si="602"/>
        <v>0</v>
      </c>
      <c r="O403" s="125">
        <f t="shared" si="602"/>
        <v>0</v>
      </c>
      <c r="P403" s="125">
        <f t="shared" si="602"/>
        <v>0</v>
      </c>
      <c r="Q403" s="125">
        <f t="shared" si="602"/>
        <v>0</v>
      </c>
      <c r="R403" s="125">
        <f t="shared" si="602"/>
        <v>0</v>
      </c>
      <c r="S403" s="125">
        <f t="shared" si="602"/>
        <v>0</v>
      </c>
      <c r="T403" s="125">
        <f t="shared" si="602"/>
        <v>0</v>
      </c>
      <c r="U403" s="125">
        <f t="shared" si="602"/>
        <v>0</v>
      </c>
      <c r="V403" s="124"/>
    </row>
    <row r="404" spans="1:22" ht="5.0999999999999996" customHeight="1">
      <c r="A404" s="124"/>
      <c r="B404" s="125"/>
      <c r="C404" s="127" t="s">
        <v>17</v>
      </c>
      <c r="D404" s="124">
        <f>IF(D399&gt;(D$5+3),0,(D$5-D399+3))</f>
        <v>0</v>
      </c>
      <c r="E404" s="124">
        <f t="shared" ref="E404:U404" si="603">IF(E399&gt;(E$5+3),0,(E$5-E399+3))</f>
        <v>0</v>
      </c>
      <c r="F404" s="124">
        <f t="shared" si="603"/>
        <v>0</v>
      </c>
      <c r="G404" s="124">
        <f t="shared" si="603"/>
        <v>0</v>
      </c>
      <c r="H404" s="124">
        <f t="shared" si="603"/>
        <v>0</v>
      </c>
      <c r="I404" s="124">
        <f t="shared" si="603"/>
        <v>0</v>
      </c>
      <c r="J404" s="124">
        <f t="shared" si="603"/>
        <v>0</v>
      </c>
      <c r="K404" s="124">
        <f t="shared" si="603"/>
        <v>0</v>
      </c>
      <c r="L404" s="124">
        <f t="shared" si="603"/>
        <v>0</v>
      </c>
      <c r="M404" s="124">
        <f t="shared" si="603"/>
        <v>0</v>
      </c>
      <c r="N404" s="124">
        <f t="shared" si="603"/>
        <v>0</v>
      </c>
      <c r="O404" s="124">
        <f t="shared" si="603"/>
        <v>0</v>
      </c>
      <c r="P404" s="124">
        <f t="shared" si="603"/>
        <v>0</v>
      </c>
      <c r="Q404" s="124">
        <f t="shared" si="603"/>
        <v>0</v>
      </c>
      <c r="R404" s="124">
        <f t="shared" si="603"/>
        <v>0</v>
      </c>
      <c r="S404" s="124">
        <f t="shared" si="603"/>
        <v>0</v>
      </c>
      <c r="T404" s="124">
        <f t="shared" si="603"/>
        <v>0</v>
      </c>
      <c r="U404" s="124">
        <f t="shared" si="603"/>
        <v>0</v>
      </c>
      <c r="V404" s="124"/>
    </row>
    <row r="405" spans="1:22" ht="5.0999999999999996" customHeight="1">
      <c r="A405" s="124"/>
      <c r="B405" s="125"/>
      <c r="C405" s="126" t="s">
        <v>15</v>
      </c>
      <c r="D405" s="125">
        <f>IF(D$6&gt;($C399-36),D406,IF((D399-D$5+1)&lt;=4,(D406+1),IF((D399-D$5+1)=5,1,0)))</f>
        <v>0</v>
      </c>
      <c r="E405" s="125">
        <f t="shared" ref="E405:U405" si="604">IF(E$6&gt;($C399-36),E406,IF((E399-E$5+1)&lt;=4,(E406+1),IF((E399-E$5+1)=5,1,0)))</f>
        <v>0</v>
      </c>
      <c r="F405" s="125">
        <f t="shared" si="604"/>
        <v>0</v>
      </c>
      <c r="G405" s="125">
        <f t="shared" si="604"/>
        <v>0</v>
      </c>
      <c r="H405" s="125">
        <f t="shared" si="604"/>
        <v>0</v>
      </c>
      <c r="I405" s="125">
        <f t="shared" si="604"/>
        <v>0</v>
      </c>
      <c r="J405" s="125">
        <f t="shared" si="604"/>
        <v>0</v>
      </c>
      <c r="K405" s="125">
        <f t="shared" si="604"/>
        <v>0</v>
      </c>
      <c r="L405" s="125">
        <f t="shared" si="604"/>
        <v>0</v>
      </c>
      <c r="M405" s="125">
        <f t="shared" si="604"/>
        <v>0</v>
      </c>
      <c r="N405" s="125">
        <f t="shared" si="604"/>
        <v>0</v>
      </c>
      <c r="O405" s="125">
        <f t="shared" si="604"/>
        <v>0</v>
      </c>
      <c r="P405" s="125">
        <f t="shared" si="604"/>
        <v>0</v>
      </c>
      <c r="Q405" s="125">
        <f t="shared" si="604"/>
        <v>0</v>
      </c>
      <c r="R405" s="125">
        <f t="shared" si="604"/>
        <v>0</v>
      </c>
      <c r="S405" s="125">
        <f t="shared" si="604"/>
        <v>0</v>
      </c>
      <c r="T405" s="125">
        <f t="shared" si="604"/>
        <v>0</v>
      </c>
      <c r="U405" s="125">
        <f t="shared" si="604"/>
        <v>0</v>
      </c>
      <c r="V405" s="124"/>
    </row>
    <row r="406" spans="1:22" ht="5.0999999999999996" customHeight="1">
      <c r="A406" s="124"/>
      <c r="B406" s="125"/>
      <c r="C406" s="127" t="s">
        <v>16</v>
      </c>
      <c r="D406" s="124">
        <f>IF(D399&gt;(D$5+4),0,(D$5-D399+4))</f>
        <v>0</v>
      </c>
      <c r="E406" s="124">
        <f t="shared" ref="E406:U406" si="605">IF(E399&gt;(E$5+4),0,(E$5-E399+4))</f>
        <v>0</v>
      </c>
      <c r="F406" s="124">
        <f t="shared" si="605"/>
        <v>0</v>
      </c>
      <c r="G406" s="124">
        <f t="shared" si="605"/>
        <v>0</v>
      </c>
      <c r="H406" s="124">
        <f t="shared" si="605"/>
        <v>0</v>
      </c>
      <c r="I406" s="124">
        <f t="shared" si="605"/>
        <v>0</v>
      </c>
      <c r="J406" s="124">
        <f t="shared" si="605"/>
        <v>0</v>
      </c>
      <c r="K406" s="124">
        <f t="shared" si="605"/>
        <v>0</v>
      </c>
      <c r="L406" s="124">
        <f t="shared" si="605"/>
        <v>0</v>
      </c>
      <c r="M406" s="124">
        <f t="shared" si="605"/>
        <v>0</v>
      </c>
      <c r="N406" s="124">
        <f t="shared" si="605"/>
        <v>0</v>
      </c>
      <c r="O406" s="124">
        <f t="shared" si="605"/>
        <v>0</v>
      </c>
      <c r="P406" s="124">
        <f t="shared" si="605"/>
        <v>0</v>
      </c>
      <c r="Q406" s="124">
        <f t="shared" si="605"/>
        <v>0</v>
      </c>
      <c r="R406" s="124">
        <f t="shared" si="605"/>
        <v>0</v>
      </c>
      <c r="S406" s="124">
        <f t="shared" si="605"/>
        <v>0</v>
      </c>
      <c r="T406" s="124">
        <f t="shared" si="605"/>
        <v>0</v>
      </c>
      <c r="U406" s="124">
        <f t="shared" si="605"/>
        <v>0</v>
      </c>
      <c r="V406" s="125"/>
    </row>
    <row r="407" spans="1:22" ht="15.75">
      <c r="A407" s="123">
        <f>'Vnos rezultatov'!B57</f>
        <v>0</v>
      </c>
      <c r="B407" s="123">
        <f>'Vnos rezultatov'!C57</f>
        <v>0</v>
      </c>
      <c r="C407" s="123">
        <f>'Vnos rezultatov'!E57</f>
        <v>10.8</v>
      </c>
      <c r="D407" s="116" t="str">
        <f>'Vnos rezultatov'!H57</f>
        <v>x</v>
      </c>
      <c r="E407" s="116" t="str">
        <f>'Vnos rezultatov'!I57</f>
        <v>x</v>
      </c>
      <c r="F407" s="116" t="str">
        <f>'Vnos rezultatov'!J57</f>
        <v>x</v>
      </c>
      <c r="G407" s="116" t="str">
        <f>'Vnos rezultatov'!K57</f>
        <v>x</v>
      </c>
      <c r="H407" s="116" t="str">
        <f>'Vnos rezultatov'!L57</f>
        <v>x</v>
      </c>
      <c r="I407" s="116" t="str">
        <f>'Vnos rezultatov'!M57</f>
        <v>x</v>
      </c>
      <c r="J407" s="116" t="str">
        <f>'Vnos rezultatov'!N57</f>
        <v>x</v>
      </c>
      <c r="K407" s="116" t="str">
        <f>'Vnos rezultatov'!O57</f>
        <v>x</v>
      </c>
      <c r="L407" s="116" t="str">
        <f>'Vnos rezultatov'!P57</f>
        <v>x</v>
      </c>
      <c r="M407" s="116" t="str">
        <f>'Vnos rezultatov'!Q57</f>
        <v>x</v>
      </c>
      <c r="N407" s="116" t="str">
        <f>'Vnos rezultatov'!R57</f>
        <v>x</v>
      </c>
      <c r="O407" s="116" t="str">
        <f>'Vnos rezultatov'!S57</f>
        <v>x</v>
      </c>
      <c r="P407" s="116" t="str">
        <f>'Vnos rezultatov'!T57</f>
        <v>x</v>
      </c>
      <c r="Q407" s="116" t="str">
        <f>'Vnos rezultatov'!U57</f>
        <v>x</v>
      </c>
      <c r="R407" s="116" t="str">
        <f>'Vnos rezultatov'!V57</f>
        <v>x</v>
      </c>
      <c r="S407" s="116" t="str">
        <f>'Vnos rezultatov'!W57</f>
        <v>x</v>
      </c>
      <c r="T407" s="116" t="str">
        <f>'Vnos rezultatov'!X57</f>
        <v>x</v>
      </c>
      <c r="U407" s="116" t="str">
        <f>'Vnos rezultatov'!Y57</f>
        <v>x</v>
      </c>
      <c r="V407" s="116">
        <f>SUM(D407:U407)</f>
        <v>0</v>
      </c>
    </row>
    <row r="408" spans="1:22" ht="15.75">
      <c r="A408" s="123"/>
      <c r="B408" s="123"/>
      <c r="C408" s="123" t="s">
        <v>11</v>
      </c>
      <c r="D408" s="116">
        <f>IF(D407&gt;(D$5+2),0,(D$5-D407+2))</f>
        <v>0</v>
      </c>
      <c r="E408" s="116">
        <f t="shared" ref="E408:U408" si="606">IF(E407&gt;(E$5+2),0,(E$5-E407+2))</f>
        <v>0</v>
      </c>
      <c r="F408" s="116">
        <f t="shared" si="606"/>
        <v>0</v>
      </c>
      <c r="G408" s="116">
        <f t="shared" si="606"/>
        <v>0</v>
      </c>
      <c r="H408" s="116">
        <f t="shared" si="606"/>
        <v>0</v>
      </c>
      <c r="I408" s="116">
        <f t="shared" si="606"/>
        <v>0</v>
      </c>
      <c r="J408" s="116">
        <f t="shared" si="606"/>
        <v>0</v>
      </c>
      <c r="K408" s="116">
        <f t="shared" si="606"/>
        <v>0</v>
      </c>
      <c r="L408" s="116">
        <f t="shared" si="606"/>
        <v>0</v>
      </c>
      <c r="M408" s="116">
        <f t="shared" si="606"/>
        <v>0</v>
      </c>
      <c r="N408" s="116">
        <f t="shared" si="606"/>
        <v>0</v>
      </c>
      <c r="O408" s="116">
        <f t="shared" si="606"/>
        <v>0</v>
      </c>
      <c r="P408" s="116">
        <f t="shared" si="606"/>
        <v>0</v>
      </c>
      <c r="Q408" s="116">
        <f t="shared" si="606"/>
        <v>0</v>
      </c>
      <c r="R408" s="116">
        <f t="shared" si="606"/>
        <v>0</v>
      </c>
      <c r="S408" s="116">
        <f t="shared" si="606"/>
        <v>0</v>
      </c>
      <c r="T408" s="116">
        <f t="shared" si="606"/>
        <v>0</v>
      </c>
      <c r="U408" s="116">
        <f t="shared" si="606"/>
        <v>0</v>
      </c>
      <c r="V408" s="116">
        <f>SUM(D408:U408)</f>
        <v>0</v>
      </c>
    </row>
    <row r="409" spans="1:22" ht="15.75">
      <c r="A409" s="123"/>
      <c r="B409" s="123"/>
      <c r="C409" s="123" t="s">
        <v>12</v>
      </c>
      <c r="D409" s="116">
        <f t="shared" ref="D409:E409" si="607">IF(D407="x",0,IF($C407&gt;18,IF($C407&gt;36,D413,D411),D410))</f>
        <v>0</v>
      </c>
      <c r="E409" s="116">
        <f t="shared" si="607"/>
        <v>0</v>
      </c>
      <c r="F409" s="116">
        <f>IF(F407="x",0,IF($C407&gt;18,IF($C407&gt;36,F413,F411),F410))</f>
        <v>0</v>
      </c>
      <c r="G409" s="116">
        <f t="shared" ref="G409:J409" si="608">IF(G407="x",0,IF($C407&gt;18,IF($C407&gt;36,G413,G411),G410))</f>
        <v>0</v>
      </c>
      <c r="H409" s="116">
        <f t="shared" si="608"/>
        <v>0</v>
      </c>
      <c r="I409" s="116">
        <f t="shared" si="608"/>
        <v>0</v>
      </c>
      <c r="J409" s="116">
        <f t="shared" si="608"/>
        <v>0</v>
      </c>
      <c r="K409" s="116">
        <f>IF(K407="x",0,IF($C407&gt;18,IF($C407&gt;36,K413,K411),K410))</f>
        <v>0</v>
      </c>
      <c r="L409" s="116">
        <f t="shared" ref="L409:M409" si="609">IF(L407="x",0,IF($C407&gt;18,IF($C407&gt;36,L413,L411),L410))</f>
        <v>0</v>
      </c>
      <c r="M409" s="116">
        <f t="shared" si="609"/>
        <v>0</v>
      </c>
      <c r="N409" s="116">
        <f>IF(N407="x",0,IF($C407&gt;18,IF($C407&gt;36,N413,N411),N410))</f>
        <v>0</v>
      </c>
      <c r="O409" s="116">
        <f t="shared" ref="O409:P409" si="610">IF(O407="x",0,IF($C407&gt;18,IF($C407&gt;36,O413,O411),O410))</f>
        <v>0</v>
      </c>
      <c r="P409" s="116">
        <f t="shared" si="610"/>
        <v>0</v>
      </c>
      <c r="Q409" s="116">
        <f>IF(Q407="x",0,IF($C407&gt;18,IF($C407&gt;36,Q413,Q411),Q410))</f>
        <v>0</v>
      </c>
      <c r="R409" s="116">
        <f t="shared" ref="R409:S409" si="611">IF(R407="x",0,IF($C407&gt;18,IF($C407&gt;36,R413,R411),R410))</f>
        <v>0</v>
      </c>
      <c r="S409" s="116">
        <f t="shared" si="611"/>
        <v>0</v>
      </c>
      <c r="T409" s="116">
        <f>IF(T407="x",0,IF($C407&gt;18,IF($C407&gt;36,T413,T411),T410))</f>
        <v>0</v>
      </c>
      <c r="U409" s="116">
        <f t="shared" ref="U409" si="612">IF(U407="x",0,IF($C407&gt;18,IF($C407&gt;36,U413,U411),U410))</f>
        <v>0</v>
      </c>
      <c r="V409" s="116">
        <f>SUM(D409:U409)</f>
        <v>0</v>
      </c>
    </row>
    <row r="410" spans="1:22" ht="5.0999999999999996" customHeight="1">
      <c r="A410" s="124"/>
      <c r="B410" s="125"/>
      <c r="C410" s="126" t="s">
        <v>13</v>
      </c>
      <c r="D410" s="125" t="e">
        <f t="shared" ref="D410:U410" si="613">IF(D$6&gt;$C407,D408,IF((D407-D$5)&lt;=2,(D408+1),IF((D407-D$5+1)=3,1,0)))</f>
        <v>#VALUE!</v>
      </c>
      <c r="E410" s="125">
        <f t="shared" si="613"/>
        <v>0</v>
      </c>
      <c r="F410" s="125">
        <f t="shared" si="613"/>
        <v>0</v>
      </c>
      <c r="G410" s="125" t="e">
        <f t="shared" si="613"/>
        <v>#VALUE!</v>
      </c>
      <c r="H410" s="125" t="e">
        <f t="shared" si="613"/>
        <v>#VALUE!</v>
      </c>
      <c r="I410" s="125" t="e">
        <f t="shared" si="613"/>
        <v>#VALUE!</v>
      </c>
      <c r="J410" s="125">
        <f t="shared" si="613"/>
        <v>0</v>
      </c>
      <c r="K410" s="125" t="e">
        <f t="shared" si="613"/>
        <v>#VALUE!</v>
      </c>
      <c r="L410" s="125">
        <f t="shared" si="613"/>
        <v>0</v>
      </c>
      <c r="M410" s="125" t="e">
        <f t="shared" si="613"/>
        <v>#VALUE!</v>
      </c>
      <c r="N410" s="125">
        <f t="shared" si="613"/>
        <v>0</v>
      </c>
      <c r="O410" s="125">
        <f t="shared" si="613"/>
        <v>0</v>
      </c>
      <c r="P410" s="125" t="e">
        <f t="shared" si="613"/>
        <v>#VALUE!</v>
      </c>
      <c r="Q410" s="125" t="e">
        <f t="shared" si="613"/>
        <v>#VALUE!</v>
      </c>
      <c r="R410" s="125" t="e">
        <f t="shared" si="613"/>
        <v>#VALUE!</v>
      </c>
      <c r="S410" s="125">
        <f t="shared" si="613"/>
        <v>0</v>
      </c>
      <c r="T410" s="125" t="e">
        <f t="shared" si="613"/>
        <v>#VALUE!</v>
      </c>
      <c r="U410" s="125">
        <f t="shared" si="613"/>
        <v>0</v>
      </c>
      <c r="V410" s="124"/>
    </row>
    <row r="411" spans="1:22" ht="5.0999999999999996" customHeight="1">
      <c r="A411" s="124"/>
      <c r="B411" s="125"/>
      <c r="C411" s="126" t="s">
        <v>14</v>
      </c>
      <c r="D411" s="125">
        <f>IF(D$6&gt;($C407-18),D412,IF((D407-D$5+1)&lt;=3,(D412+1),IF((D407-D$5+1)=4,1,0)))</f>
        <v>0</v>
      </c>
      <c r="E411" s="125">
        <f t="shared" ref="E411:U411" si="614">IF(E$6&gt;($C407-18),E412,IF((E407-E$5+1)&lt;=3,(E412+1),IF((E407-E$5+1)=4,1,0)))</f>
        <v>0</v>
      </c>
      <c r="F411" s="125">
        <f t="shared" si="614"/>
        <v>0</v>
      </c>
      <c r="G411" s="125">
        <f t="shared" si="614"/>
        <v>0</v>
      </c>
      <c r="H411" s="125">
        <f t="shared" si="614"/>
        <v>0</v>
      </c>
      <c r="I411" s="125">
        <f t="shared" si="614"/>
        <v>0</v>
      </c>
      <c r="J411" s="125">
        <f t="shared" si="614"/>
        <v>0</v>
      </c>
      <c r="K411" s="125">
        <f t="shared" si="614"/>
        <v>0</v>
      </c>
      <c r="L411" s="125">
        <f t="shared" si="614"/>
        <v>0</v>
      </c>
      <c r="M411" s="125">
        <f t="shared" si="614"/>
        <v>0</v>
      </c>
      <c r="N411" s="125">
        <f t="shared" si="614"/>
        <v>0</v>
      </c>
      <c r="O411" s="125">
        <f t="shared" si="614"/>
        <v>0</v>
      </c>
      <c r="P411" s="125">
        <f t="shared" si="614"/>
        <v>0</v>
      </c>
      <c r="Q411" s="125">
        <f t="shared" si="614"/>
        <v>0</v>
      </c>
      <c r="R411" s="125">
        <f t="shared" si="614"/>
        <v>0</v>
      </c>
      <c r="S411" s="125">
        <f t="shared" si="614"/>
        <v>0</v>
      </c>
      <c r="T411" s="125">
        <f t="shared" si="614"/>
        <v>0</v>
      </c>
      <c r="U411" s="125">
        <f t="shared" si="614"/>
        <v>0</v>
      </c>
      <c r="V411" s="124"/>
    </row>
    <row r="412" spans="1:22" ht="5.0999999999999996" customHeight="1">
      <c r="A412" s="124"/>
      <c r="B412" s="125"/>
      <c r="C412" s="127" t="s">
        <v>17</v>
      </c>
      <c r="D412" s="124">
        <f>IF(D407&gt;(D$5+3),0,(D$5-D407+3))</f>
        <v>0</v>
      </c>
      <c r="E412" s="124">
        <f t="shared" ref="E412:U412" si="615">IF(E407&gt;(E$5+3),0,(E$5-E407+3))</f>
        <v>0</v>
      </c>
      <c r="F412" s="124">
        <f t="shared" si="615"/>
        <v>0</v>
      </c>
      <c r="G412" s="124">
        <f t="shared" si="615"/>
        <v>0</v>
      </c>
      <c r="H412" s="124">
        <f t="shared" si="615"/>
        <v>0</v>
      </c>
      <c r="I412" s="124">
        <f t="shared" si="615"/>
        <v>0</v>
      </c>
      <c r="J412" s="124">
        <f t="shared" si="615"/>
        <v>0</v>
      </c>
      <c r="K412" s="124">
        <f t="shared" si="615"/>
        <v>0</v>
      </c>
      <c r="L412" s="124">
        <f t="shared" si="615"/>
        <v>0</v>
      </c>
      <c r="M412" s="124">
        <f t="shared" si="615"/>
        <v>0</v>
      </c>
      <c r="N412" s="124">
        <f t="shared" si="615"/>
        <v>0</v>
      </c>
      <c r="O412" s="124">
        <f t="shared" si="615"/>
        <v>0</v>
      </c>
      <c r="P412" s="124">
        <f t="shared" si="615"/>
        <v>0</v>
      </c>
      <c r="Q412" s="124">
        <f t="shared" si="615"/>
        <v>0</v>
      </c>
      <c r="R412" s="124">
        <f t="shared" si="615"/>
        <v>0</v>
      </c>
      <c r="S412" s="124">
        <f t="shared" si="615"/>
        <v>0</v>
      </c>
      <c r="T412" s="124">
        <f t="shared" si="615"/>
        <v>0</v>
      </c>
      <c r="U412" s="124">
        <f t="shared" si="615"/>
        <v>0</v>
      </c>
      <c r="V412" s="124"/>
    </row>
    <row r="413" spans="1:22" ht="5.0999999999999996" customHeight="1">
      <c r="A413" s="124"/>
      <c r="B413" s="125"/>
      <c r="C413" s="126" t="s">
        <v>15</v>
      </c>
      <c r="D413" s="125">
        <f>IF(D$6&gt;($C407-36),D414,IF((D407-D$5+1)&lt;=4,(D414+1),IF((D407-D$5+1)=5,1,0)))</f>
        <v>0</v>
      </c>
      <c r="E413" s="125">
        <f t="shared" ref="E413:U413" si="616">IF(E$6&gt;($C407-36),E414,IF((E407-E$5+1)&lt;=4,(E414+1),IF((E407-E$5+1)=5,1,0)))</f>
        <v>0</v>
      </c>
      <c r="F413" s="125">
        <f t="shared" si="616"/>
        <v>0</v>
      </c>
      <c r="G413" s="125">
        <f t="shared" si="616"/>
        <v>0</v>
      </c>
      <c r="H413" s="125">
        <f t="shared" si="616"/>
        <v>0</v>
      </c>
      <c r="I413" s="125">
        <f t="shared" si="616"/>
        <v>0</v>
      </c>
      <c r="J413" s="125">
        <f t="shared" si="616"/>
        <v>0</v>
      </c>
      <c r="K413" s="125">
        <f t="shared" si="616"/>
        <v>0</v>
      </c>
      <c r="L413" s="125">
        <f t="shared" si="616"/>
        <v>0</v>
      </c>
      <c r="M413" s="125">
        <f t="shared" si="616"/>
        <v>0</v>
      </c>
      <c r="N413" s="125">
        <f t="shared" si="616"/>
        <v>0</v>
      </c>
      <c r="O413" s="125">
        <f t="shared" si="616"/>
        <v>0</v>
      </c>
      <c r="P413" s="125">
        <f t="shared" si="616"/>
        <v>0</v>
      </c>
      <c r="Q413" s="125">
        <f t="shared" si="616"/>
        <v>0</v>
      </c>
      <c r="R413" s="125">
        <f t="shared" si="616"/>
        <v>0</v>
      </c>
      <c r="S413" s="125">
        <f t="shared" si="616"/>
        <v>0</v>
      </c>
      <c r="T413" s="125">
        <f t="shared" si="616"/>
        <v>0</v>
      </c>
      <c r="U413" s="125">
        <f t="shared" si="616"/>
        <v>0</v>
      </c>
      <c r="V413" s="124"/>
    </row>
    <row r="414" spans="1:22" ht="5.0999999999999996" customHeight="1">
      <c r="A414" s="124"/>
      <c r="B414" s="125"/>
      <c r="C414" s="127" t="s">
        <v>16</v>
      </c>
      <c r="D414" s="124">
        <f>IF(D407&gt;(D$5+4),0,(D$5-D407+4))</f>
        <v>0</v>
      </c>
      <c r="E414" s="124">
        <f t="shared" ref="E414:U414" si="617">IF(E407&gt;(E$5+4),0,(E$5-E407+4))</f>
        <v>0</v>
      </c>
      <c r="F414" s="124">
        <f t="shared" si="617"/>
        <v>0</v>
      </c>
      <c r="G414" s="124">
        <f t="shared" si="617"/>
        <v>0</v>
      </c>
      <c r="H414" s="124">
        <f t="shared" si="617"/>
        <v>0</v>
      </c>
      <c r="I414" s="124">
        <f t="shared" si="617"/>
        <v>0</v>
      </c>
      <c r="J414" s="124">
        <f t="shared" si="617"/>
        <v>0</v>
      </c>
      <c r="K414" s="124">
        <f t="shared" si="617"/>
        <v>0</v>
      </c>
      <c r="L414" s="124">
        <f t="shared" si="617"/>
        <v>0</v>
      </c>
      <c r="M414" s="124">
        <f t="shared" si="617"/>
        <v>0</v>
      </c>
      <c r="N414" s="124">
        <f t="shared" si="617"/>
        <v>0</v>
      </c>
      <c r="O414" s="124">
        <f t="shared" si="617"/>
        <v>0</v>
      </c>
      <c r="P414" s="124">
        <f t="shared" si="617"/>
        <v>0</v>
      </c>
      <c r="Q414" s="124">
        <f t="shared" si="617"/>
        <v>0</v>
      </c>
      <c r="R414" s="124">
        <f t="shared" si="617"/>
        <v>0</v>
      </c>
      <c r="S414" s="124">
        <f t="shared" si="617"/>
        <v>0</v>
      </c>
      <c r="T414" s="124">
        <f t="shared" si="617"/>
        <v>0</v>
      </c>
      <c r="U414" s="124">
        <f t="shared" si="617"/>
        <v>0</v>
      </c>
      <c r="V414" s="125"/>
    </row>
    <row r="415" spans="1:22" ht="15.75">
      <c r="A415" s="123">
        <f>'Vnos rezultatov'!B58</f>
        <v>0</v>
      </c>
      <c r="B415" s="123">
        <f>'Vnos rezultatov'!C58</f>
        <v>0</v>
      </c>
      <c r="C415" s="123">
        <f>'Vnos rezultatov'!E58</f>
        <v>10.8</v>
      </c>
      <c r="D415" s="116" t="str">
        <f>'Vnos rezultatov'!H58</f>
        <v>x</v>
      </c>
      <c r="E415" s="116" t="str">
        <f>'Vnos rezultatov'!I58</f>
        <v>x</v>
      </c>
      <c r="F415" s="116" t="str">
        <f>'Vnos rezultatov'!J58</f>
        <v>x</v>
      </c>
      <c r="G415" s="116" t="str">
        <f>'Vnos rezultatov'!K58</f>
        <v>x</v>
      </c>
      <c r="H415" s="116" t="str">
        <f>'Vnos rezultatov'!L58</f>
        <v>x</v>
      </c>
      <c r="I415" s="116" t="str">
        <f>'Vnos rezultatov'!M58</f>
        <v>x</v>
      </c>
      <c r="J415" s="116" t="str">
        <f>'Vnos rezultatov'!N58</f>
        <v>x</v>
      </c>
      <c r="K415" s="116" t="str">
        <f>'Vnos rezultatov'!O58</f>
        <v>x</v>
      </c>
      <c r="L415" s="116" t="str">
        <f>'Vnos rezultatov'!P58</f>
        <v>x</v>
      </c>
      <c r="M415" s="116" t="str">
        <f>'Vnos rezultatov'!Q58</f>
        <v>x</v>
      </c>
      <c r="N415" s="116" t="str">
        <f>'Vnos rezultatov'!R58</f>
        <v>x</v>
      </c>
      <c r="O415" s="116" t="str">
        <f>'Vnos rezultatov'!S58</f>
        <v>x</v>
      </c>
      <c r="P415" s="116" t="str">
        <f>'Vnos rezultatov'!T58</f>
        <v>x</v>
      </c>
      <c r="Q415" s="116" t="str">
        <f>'Vnos rezultatov'!U58</f>
        <v>x</v>
      </c>
      <c r="R415" s="116" t="str">
        <f>'Vnos rezultatov'!V58</f>
        <v>x</v>
      </c>
      <c r="S415" s="116" t="str">
        <f>'Vnos rezultatov'!W58</f>
        <v>x</v>
      </c>
      <c r="T415" s="116" t="str">
        <f>'Vnos rezultatov'!X58</f>
        <v>x</v>
      </c>
      <c r="U415" s="116" t="str">
        <f>'Vnos rezultatov'!Y58</f>
        <v>x</v>
      </c>
      <c r="V415" s="116">
        <f>SUM(D415:U415)</f>
        <v>0</v>
      </c>
    </row>
    <row r="416" spans="1:22" ht="15.75">
      <c r="A416" s="123"/>
      <c r="B416" s="123"/>
      <c r="C416" s="123" t="s">
        <v>11</v>
      </c>
      <c r="D416" s="116">
        <f>IF(D415&gt;(D$5+2),0,(D$5-D415+2))</f>
        <v>0</v>
      </c>
      <c r="E416" s="116">
        <f t="shared" ref="E416:U416" si="618">IF(E415&gt;(E$5+2),0,(E$5-E415+2))</f>
        <v>0</v>
      </c>
      <c r="F416" s="116">
        <f t="shared" si="618"/>
        <v>0</v>
      </c>
      <c r="G416" s="116">
        <f t="shared" si="618"/>
        <v>0</v>
      </c>
      <c r="H416" s="116">
        <f t="shared" si="618"/>
        <v>0</v>
      </c>
      <c r="I416" s="116">
        <f t="shared" si="618"/>
        <v>0</v>
      </c>
      <c r="J416" s="116">
        <f t="shared" si="618"/>
        <v>0</v>
      </c>
      <c r="K416" s="116">
        <f t="shared" si="618"/>
        <v>0</v>
      </c>
      <c r="L416" s="116">
        <f t="shared" si="618"/>
        <v>0</v>
      </c>
      <c r="M416" s="116">
        <f t="shared" si="618"/>
        <v>0</v>
      </c>
      <c r="N416" s="116">
        <f t="shared" si="618"/>
        <v>0</v>
      </c>
      <c r="O416" s="116">
        <f t="shared" si="618"/>
        <v>0</v>
      </c>
      <c r="P416" s="116">
        <f t="shared" si="618"/>
        <v>0</v>
      </c>
      <c r="Q416" s="116">
        <f t="shared" si="618"/>
        <v>0</v>
      </c>
      <c r="R416" s="116">
        <f t="shared" si="618"/>
        <v>0</v>
      </c>
      <c r="S416" s="116">
        <f t="shared" si="618"/>
        <v>0</v>
      </c>
      <c r="T416" s="116">
        <f t="shared" si="618"/>
        <v>0</v>
      </c>
      <c r="U416" s="116">
        <f t="shared" si="618"/>
        <v>0</v>
      </c>
      <c r="V416" s="116">
        <f>SUM(D416:U416)</f>
        <v>0</v>
      </c>
    </row>
    <row r="417" spans="1:22" ht="15.75">
      <c r="A417" s="123"/>
      <c r="B417" s="123"/>
      <c r="C417" s="123" t="s">
        <v>12</v>
      </c>
      <c r="D417" s="116">
        <f t="shared" ref="D417:E417" si="619">IF(D415="x",0,IF($C415&gt;18,IF($C415&gt;36,D421,D419),D418))</f>
        <v>0</v>
      </c>
      <c r="E417" s="116">
        <f t="shared" si="619"/>
        <v>0</v>
      </c>
      <c r="F417" s="116">
        <f>IF(F415="x",0,IF($C415&gt;18,IF($C415&gt;36,F421,F419),F418))</f>
        <v>0</v>
      </c>
      <c r="G417" s="116">
        <f t="shared" ref="G417:J417" si="620">IF(G415="x",0,IF($C415&gt;18,IF($C415&gt;36,G421,G419),G418))</f>
        <v>0</v>
      </c>
      <c r="H417" s="116">
        <f t="shared" si="620"/>
        <v>0</v>
      </c>
      <c r="I417" s="116">
        <f t="shared" si="620"/>
        <v>0</v>
      </c>
      <c r="J417" s="116">
        <f t="shared" si="620"/>
        <v>0</v>
      </c>
      <c r="K417" s="116">
        <f>IF(K415="x",0,IF($C415&gt;18,IF($C415&gt;36,K421,K419),K418))</f>
        <v>0</v>
      </c>
      <c r="L417" s="116">
        <f t="shared" ref="L417:M417" si="621">IF(L415="x",0,IF($C415&gt;18,IF($C415&gt;36,L421,L419),L418))</f>
        <v>0</v>
      </c>
      <c r="M417" s="116">
        <f t="shared" si="621"/>
        <v>0</v>
      </c>
      <c r="N417" s="116">
        <f>IF(N415="x",0,IF($C415&gt;18,IF($C415&gt;36,N421,N419),N418))</f>
        <v>0</v>
      </c>
      <c r="O417" s="116">
        <f t="shared" ref="O417:P417" si="622">IF(O415="x",0,IF($C415&gt;18,IF($C415&gt;36,O421,O419),O418))</f>
        <v>0</v>
      </c>
      <c r="P417" s="116">
        <f t="shared" si="622"/>
        <v>0</v>
      </c>
      <c r="Q417" s="116">
        <f>IF(Q415="x",0,IF($C415&gt;18,IF($C415&gt;36,Q421,Q419),Q418))</f>
        <v>0</v>
      </c>
      <c r="R417" s="116">
        <f t="shared" ref="R417:S417" si="623">IF(R415="x",0,IF($C415&gt;18,IF($C415&gt;36,R421,R419),R418))</f>
        <v>0</v>
      </c>
      <c r="S417" s="116">
        <f t="shared" si="623"/>
        <v>0</v>
      </c>
      <c r="T417" s="116">
        <f>IF(T415="x",0,IF($C415&gt;18,IF($C415&gt;36,T421,T419),T418))</f>
        <v>0</v>
      </c>
      <c r="U417" s="116">
        <f t="shared" ref="U417" si="624">IF(U415="x",0,IF($C415&gt;18,IF($C415&gt;36,U421,U419),U418))</f>
        <v>0</v>
      </c>
      <c r="V417" s="116">
        <f>SUM(D417:U417)</f>
        <v>0</v>
      </c>
    </row>
    <row r="418" spans="1:22" ht="5.0999999999999996" customHeight="1">
      <c r="A418" s="124"/>
      <c r="B418" s="125"/>
      <c r="C418" s="126" t="s">
        <v>13</v>
      </c>
      <c r="D418" s="125" t="e">
        <f t="shared" ref="D418:U418" si="625">IF(D$6&gt;$C415,D416,IF((D415-D$5)&lt;=2,(D416+1),IF((D415-D$5+1)=3,1,0)))</f>
        <v>#VALUE!</v>
      </c>
      <c r="E418" s="125">
        <f t="shared" si="625"/>
        <v>0</v>
      </c>
      <c r="F418" s="125">
        <f t="shared" si="625"/>
        <v>0</v>
      </c>
      <c r="G418" s="125" t="e">
        <f t="shared" si="625"/>
        <v>#VALUE!</v>
      </c>
      <c r="H418" s="125" t="e">
        <f t="shared" si="625"/>
        <v>#VALUE!</v>
      </c>
      <c r="I418" s="125" t="e">
        <f t="shared" si="625"/>
        <v>#VALUE!</v>
      </c>
      <c r="J418" s="125">
        <f t="shared" si="625"/>
        <v>0</v>
      </c>
      <c r="K418" s="125" t="e">
        <f t="shared" si="625"/>
        <v>#VALUE!</v>
      </c>
      <c r="L418" s="125">
        <f t="shared" si="625"/>
        <v>0</v>
      </c>
      <c r="M418" s="125" t="e">
        <f t="shared" si="625"/>
        <v>#VALUE!</v>
      </c>
      <c r="N418" s="125">
        <f t="shared" si="625"/>
        <v>0</v>
      </c>
      <c r="O418" s="125">
        <f t="shared" si="625"/>
        <v>0</v>
      </c>
      <c r="P418" s="125" t="e">
        <f t="shared" si="625"/>
        <v>#VALUE!</v>
      </c>
      <c r="Q418" s="125" t="e">
        <f t="shared" si="625"/>
        <v>#VALUE!</v>
      </c>
      <c r="R418" s="125" t="e">
        <f t="shared" si="625"/>
        <v>#VALUE!</v>
      </c>
      <c r="S418" s="125">
        <f t="shared" si="625"/>
        <v>0</v>
      </c>
      <c r="T418" s="125" t="e">
        <f t="shared" si="625"/>
        <v>#VALUE!</v>
      </c>
      <c r="U418" s="125">
        <f t="shared" si="625"/>
        <v>0</v>
      </c>
      <c r="V418" s="124"/>
    </row>
    <row r="419" spans="1:22" ht="5.0999999999999996" customHeight="1">
      <c r="A419" s="124"/>
      <c r="B419" s="125"/>
      <c r="C419" s="126" t="s">
        <v>14</v>
      </c>
      <c r="D419" s="125">
        <f>IF(D$6&gt;($C415-18),D420,IF((D415-D$5+1)&lt;=3,(D420+1),IF((D415-D$5+1)=4,1,0)))</f>
        <v>0</v>
      </c>
      <c r="E419" s="125">
        <f t="shared" ref="E419:U419" si="626">IF(E$6&gt;($C415-18),E420,IF((E415-E$5+1)&lt;=3,(E420+1),IF((E415-E$5+1)=4,1,0)))</f>
        <v>0</v>
      </c>
      <c r="F419" s="125">
        <f t="shared" si="626"/>
        <v>0</v>
      </c>
      <c r="G419" s="125">
        <f t="shared" si="626"/>
        <v>0</v>
      </c>
      <c r="H419" s="125">
        <f t="shared" si="626"/>
        <v>0</v>
      </c>
      <c r="I419" s="125">
        <f t="shared" si="626"/>
        <v>0</v>
      </c>
      <c r="J419" s="125">
        <f t="shared" si="626"/>
        <v>0</v>
      </c>
      <c r="K419" s="125">
        <f t="shared" si="626"/>
        <v>0</v>
      </c>
      <c r="L419" s="125">
        <f t="shared" si="626"/>
        <v>0</v>
      </c>
      <c r="M419" s="125">
        <f t="shared" si="626"/>
        <v>0</v>
      </c>
      <c r="N419" s="125">
        <f t="shared" si="626"/>
        <v>0</v>
      </c>
      <c r="O419" s="125">
        <f t="shared" si="626"/>
        <v>0</v>
      </c>
      <c r="P419" s="125">
        <f t="shared" si="626"/>
        <v>0</v>
      </c>
      <c r="Q419" s="125">
        <f t="shared" si="626"/>
        <v>0</v>
      </c>
      <c r="R419" s="125">
        <f t="shared" si="626"/>
        <v>0</v>
      </c>
      <c r="S419" s="125">
        <f t="shared" si="626"/>
        <v>0</v>
      </c>
      <c r="T419" s="125">
        <f t="shared" si="626"/>
        <v>0</v>
      </c>
      <c r="U419" s="125">
        <f t="shared" si="626"/>
        <v>0</v>
      </c>
      <c r="V419" s="124"/>
    </row>
    <row r="420" spans="1:22" ht="5.0999999999999996" customHeight="1">
      <c r="A420" s="124"/>
      <c r="B420" s="125"/>
      <c r="C420" s="127" t="s">
        <v>17</v>
      </c>
      <c r="D420" s="124">
        <f>IF(D415&gt;(D$5+3),0,(D$5-D415+3))</f>
        <v>0</v>
      </c>
      <c r="E420" s="124">
        <f t="shared" ref="E420:U420" si="627">IF(E415&gt;(E$5+3),0,(E$5-E415+3))</f>
        <v>0</v>
      </c>
      <c r="F420" s="124">
        <f t="shared" si="627"/>
        <v>0</v>
      </c>
      <c r="G420" s="124">
        <f t="shared" si="627"/>
        <v>0</v>
      </c>
      <c r="H420" s="124">
        <f t="shared" si="627"/>
        <v>0</v>
      </c>
      <c r="I420" s="124">
        <f t="shared" si="627"/>
        <v>0</v>
      </c>
      <c r="J420" s="124">
        <f t="shared" si="627"/>
        <v>0</v>
      </c>
      <c r="K420" s="124">
        <f t="shared" si="627"/>
        <v>0</v>
      </c>
      <c r="L420" s="124">
        <f t="shared" si="627"/>
        <v>0</v>
      </c>
      <c r="M420" s="124">
        <f t="shared" si="627"/>
        <v>0</v>
      </c>
      <c r="N420" s="124">
        <f t="shared" si="627"/>
        <v>0</v>
      </c>
      <c r="O420" s="124">
        <f t="shared" si="627"/>
        <v>0</v>
      </c>
      <c r="P420" s="124">
        <f t="shared" si="627"/>
        <v>0</v>
      </c>
      <c r="Q420" s="124">
        <f t="shared" si="627"/>
        <v>0</v>
      </c>
      <c r="R420" s="124">
        <f t="shared" si="627"/>
        <v>0</v>
      </c>
      <c r="S420" s="124">
        <f t="shared" si="627"/>
        <v>0</v>
      </c>
      <c r="T420" s="124">
        <f t="shared" si="627"/>
        <v>0</v>
      </c>
      <c r="U420" s="124">
        <f t="shared" si="627"/>
        <v>0</v>
      </c>
      <c r="V420" s="124"/>
    </row>
    <row r="421" spans="1:22" ht="5.0999999999999996" customHeight="1">
      <c r="A421" s="124"/>
      <c r="B421" s="125"/>
      <c r="C421" s="126" t="s">
        <v>15</v>
      </c>
      <c r="D421" s="125">
        <f>IF(D$6&gt;($C415-36),D422,IF((D415-D$5+1)&lt;=4,(D422+1),IF((D415-D$5+1)=5,1,0)))</f>
        <v>0</v>
      </c>
      <c r="E421" s="125">
        <f t="shared" ref="E421:U421" si="628">IF(E$6&gt;($C415-36),E422,IF((E415-E$5+1)&lt;=4,(E422+1),IF((E415-E$5+1)=5,1,0)))</f>
        <v>0</v>
      </c>
      <c r="F421" s="125">
        <f t="shared" si="628"/>
        <v>0</v>
      </c>
      <c r="G421" s="125">
        <f t="shared" si="628"/>
        <v>0</v>
      </c>
      <c r="H421" s="125">
        <f t="shared" si="628"/>
        <v>0</v>
      </c>
      <c r="I421" s="125">
        <f t="shared" si="628"/>
        <v>0</v>
      </c>
      <c r="J421" s="125">
        <f t="shared" si="628"/>
        <v>0</v>
      </c>
      <c r="K421" s="125">
        <f t="shared" si="628"/>
        <v>0</v>
      </c>
      <c r="L421" s="125">
        <f t="shared" si="628"/>
        <v>0</v>
      </c>
      <c r="M421" s="125">
        <f t="shared" si="628"/>
        <v>0</v>
      </c>
      <c r="N421" s="125">
        <f t="shared" si="628"/>
        <v>0</v>
      </c>
      <c r="O421" s="125">
        <f t="shared" si="628"/>
        <v>0</v>
      </c>
      <c r="P421" s="125">
        <f t="shared" si="628"/>
        <v>0</v>
      </c>
      <c r="Q421" s="125">
        <f t="shared" si="628"/>
        <v>0</v>
      </c>
      <c r="R421" s="125">
        <f t="shared" si="628"/>
        <v>0</v>
      </c>
      <c r="S421" s="125">
        <f t="shared" si="628"/>
        <v>0</v>
      </c>
      <c r="T421" s="125">
        <f t="shared" si="628"/>
        <v>0</v>
      </c>
      <c r="U421" s="125">
        <f t="shared" si="628"/>
        <v>0</v>
      </c>
      <c r="V421" s="124"/>
    </row>
    <row r="422" spans="1:22" ht="5.0999999999999996" customHeight="1">
      <c r="A422" s="124"/>
      <c r="B422" s="125"/>
      <c r="C422" s="127" t="s">
        <v>16</v>
      </c>
      <c r="D422" s="124">
        <f>IF(D415&gt;(D$5+4),0,(D$5-D415+4))</f>
        <v>0</v>
      </c>
      <c r="E422" s="124">
        <f t="shared" ref="E422:U422" si="629">IF(E415&gt;(E$5+4),0,(E$5-E415+4))</f>
        <v>0</v>
      </c>
      <c r="F422" s="124">
        <f t="shared" si="629"/>
        <v>0</v>
      </c>
      <c r="G422" s="124">
        <f t="shared" si="629"/>
        <v>0</v>
      </c>
      <c r="H422" s="124">
        <f t="shared" si="629"/>
        <v>0</v>
      </c>
      <c r="I422" s="124">
        <f t="shared" si="629"/>
        <v>0</v>
      </c>
      <c r="J422" s="124">
        <f t="shared" si="629"/>
        <v>0</v>
      </c>
      <c r="K422" s="124">
        <f t="shared" si="629"/>
        <v>0</v>
      </c>
      <c r="L422" s="124">
        <f t="shared" si="629"/>
        <v>0</v>
      </c>
      <c r="M422" s="124">
        <f t="shared" si="629"/>
        <v>0</v>
      </c>
      <c r="N422" s="124">
        <f t="shared" si="629"/>
        <v>0</v>
      </c>
      <c r="O422" s="124">
        <f t="shared" si="629"/>
        <v>0</v>
      </c>
      <c r="P422" s="124">
        <f t="shared" si="629"/>
        <v>0</v>
      </c>
      <c r="Q422" s="124">
        <f t="shared" si="629"/>
        <v>0</v>
      </c>
      <c r="R422" s="124">
        <f t="shared" si="629"/>
        <v>0</v>
      </c>
      <c r="S422" s="124">
        <f t="shared" si="629"/>
        <v>0</v>
      </c>
      <c r="T422" s="124">
        <f t="shared" si="629"/>
        <v>0</v>
      </c>
      <c r="U422" s="124">
        <f t="shared" si="629"/>
        <v>0</v>
      </c>
      <c r="V422" s="125"/>
    </row>
    <row r="423" spans="1:22" ht="15.75">
      <c r="A423" s="123">
        <f>'Vnos rezultatov'!B59</f>
        <v>0</v>
      </c>
      <c r="B423" s="123">
        <f>'Vnos rezultatov'!C59</f>
        <v>0</v>
      </c>
      <c r="C423" s="123">
        <f>'Vnos rezultatov'!E59</f>
        <v>10.8</v>
      </c>
      <c r="D423" s="116" t="str">
        <f>'Vnos rezultatov'!H59</f>
        <v>x</v>
      </c>
      <c r="E423" s="116" t="str">
        <f>'Vnos rezultatov'!I59</f>
        <v>x</v>
      </c>
      <c r="F423" s="116" t="str">
        <f>'Vnos rezultatov'!J59</f>
        <v>x</v>
      </c>
      <c r="G423" s="116" t="str">
        <f>'Vnos rezultatov'!K59</f>
        <v>x</v>
      </c>
      <c r="H423" s="116" t="str">
        <f>'Vnos rezultatov'!L59</f>
        <v>x</v>
      </c>
      <c r="I423" s="116" t="str">
        <f>'Vnos rezultatov'!M59</f>
        <v>x</v>
      </c>
      <c r="J423" s="116" t="str">
        <f>'Vnos rezultatov'!N59</f>
        <v>x</v>
      </c>
      <c r="K423" s="116" t="str">
        <f>'Vnos rezultatov'!O59</f>
        <v>x</v>
      </c>
      <c r="L423" s="116" t="str">
        <f>'Vnos rezultatov'!P59</f>
        <v>x</v>
      </c>
      <c r="M423" s="116" t="str">
        <f>'Vnos rezultatov'!Q59</f>
        <v>x</v>
      </c>
      <c r="N423" s="116" t="str">
        <f>'Vnos rezultatov'!R59</f>
        <v>x</v>
      </c>
      <c r="O423" s="116" t="str">
        <f>'Vnos rezultatov'!S59</f>
        <v>x</v>
      </c>
      <c r="P423" s="116" t="str">
        <f>'Vnos rezultatov'!T59</f>
        <v>x</v>
      </c>
      <c r="Q423" s="116" t="str">
        <f>'Vnos rezultatov'!U59</f>
        <v>x</v>
      </c>
      <c r="R423" s="116" t="str">
        <f>'Vnos rezultatov'!V59</f>
        <v>x</v>
      </c>
      <c r="S423" s="116" t="str">
        <f>'Vnos rezultatov'!W59</f>
        <v>x</v>
      </c>
      <c r="T423" s="116" t="str">
        <f>'Vnos rezultatov'!X59</f>
        <v>x</v>
      </c>
      <c r="U423" s="116" t="str">
        <f>'Vnos rezultatov'!Y59</f>
        <v>x</v>
      </c>
      <c r="V423" s="116">
        <f>SUM(D423:U423)</f>
        <v>0</v>
      </c>
    </row>
    <row r="424" spans="1:22" ht="15.75">
      <c r="A424" s="123"/>
      <c r="B424" s="123"/>
      <c r="C424" s="123" t="s">
        <v>11</v>
      </c>
      <c r="D424" s="116">
        <f>IF(D423&gt;(D$5+2),0,(D$5-D423+2))</f>
        <v>0</v>
      </c>
      <c r="E424" s="116">
        <f t="shared" ref="E424:U424" si="630">IF(E423&gt;(E$5+2),0,(E$5-E423+2))</f>
        <v>0</v>
      </c>
      <c r="F424" s="116">
        <f t="shared" si="630"/>
        <v>0</v>
      </c>
      <c r="G424" s="116">
        <f t="shared" si="630"/>
        <v>0</v>
      </c>
      <c r="H424" s="116">
        <f t="shared" si="630"/>
        <v>0</v>
      </c>
      <c r="I424" s="116">
        <f t="shared" si="630"/>
        <v>0</v>
      </c>
      <c r="J424" s="116">
        <f t="shared" si="630"/>
        <v>0</v>
      </c>
      <c r="K424" s="116">
        <f t="shared" si="630"/>
        <v>0</v>
      </c>
      <c r="L424" s="116">
        <f t="shared" si="630"/>
        <v>0</v>
      </c>
      <c r="M424" s="116">
        <f t="shared" si="630"/>
        <v>0</v>
      </c>
      <c r="N424" s="116">
        <f t="shared" si="630"/>
        <v>0</v>
      </c>
      <c r="O424" s="116">
        <f t="shared" si="630"/>
        <v>0</v>
      </c>
      <c r="P424" s="116">
        <f t="shared" si="630"/>
        <v>0</v>
      </c>
      <c r="Q424" s="116">
        <f t="shared" si="630"/>
        <v>0</v>
      </c>
      <c r="R424" s="116">
        <f t="shared" si="630"/>
        <v>0</v>
      </c>
      <c r="S424" s="116">
        <f t="shared" si="630"/>
        <v>0</v>
      </c>
      <c r="T424" s="116">
        <f t="shared" si="630"/>
        <v>0</v>
      </c>
      <c r="U424" s="116">
        <f t="shared" si="630"/>
        <v>0</v>
      </c>
      <c r="V424" s="116">
        <f>SUM(D424:U424)</f>
        <v>0</v>
      </c>
    </row>
    <row r="425" spans="1:22" ht="15.75">
      <c r="A425" s="123"/>
      <c r="B425" s="123"/>
      <c r="C425" s="123" t="s">
        <v>12</v>
      </c>
      <c r="D425" s="116">
        <f t="shared" ref="D425:E425" si="631">IF(D423="x",0,IF($C423&gt;18,IF($C423&gt;36,D429,D427),D426))</f>
        <v>0</v>
      </c>
      <c r="E425" s="116">
        <f t="shared" si="631"/>
        <v>0</v>
      </c>
      <c r="F425" s="116">
        <f>IF(F423="x",0,IF($C423&gt;18,IF($C423&gt;36,F429,F427),F426))</f>
        <v>0</v>
      </c>
      <c r="G425" s="116">
        <f t="shared" ref="G425:J425" si="632">IF(G423="x",0,IF($C423&gt;18,IF($C423&gt;36,G429,G427),G426))</f>
        <v>0</v>
      </c>
      <c r="H425" s="116">
        <f t="shared" si="632"/>
        <v>0</v>
      </c>
      <c r="I425" s="116">
        <f t="shared" si="632"/>
        <v>0</v>
      </c>
      <c r="J425" s="116">
        <f t="shared" si="632"/>
        <v>0</v>
      </c>
      <c r="K425" s="116">
        <f>IF(K423="x",0,IF($C423&gt;18,IF($C423&gt;36,K429,K427),K426))</f>
        <v>0</v>
      </c>
      <c r="L425" s="116">
        <f t="shared" ref="L425:M425" si="633">IF(L423="x",0,IF($C423&gt;18,IF($C423&gt;36,L429,L427),L426))</f>
        <v>0</v>
      </c>
      <c r="M425" s="116">
        <f t="shared" si="633"/>
        <v>0</v>
      </c>
      <c r="N425" s="116">
        <f>IF(N423="x",0,IF($C423&gt;18,IF($C423&gt;36,N429,N427),N426))</f>
        <v>0</v>
      </c>
      <c r="O425" s="116">
        <f t="shared" ref="O425:P425" si="634">IF(O423="x",0,IF($C423&gt;18,IF($C423&gt;36,O429,O427),O426))</f>
        <v>0</v>
      </c>
      <c r="P425" s="116">
        <f t="shared" si="634"/>
        <v>0</v>
      </c>
      <c r="Q425" s="116">
        <f>IF(Q423="x",0,IF($C423&gt;18,IF($C423&gt;36,Q429,Q427),Q426))</f>
        <v>0</v>
      </c>
      <c r="R425" s="116">
        <f t="shared" ref="R425:S425" si="635">IF(R423="x",0,IF($C423&gt;18,IF($C423&gt;36,R429,R427),R426))</f>
        <v>0</v>
      </c>
      <c r="S425" s="116">
        <f t="shared" si="635"/>
        <v>0</v>
      </c>
      <c r="T425" s="116">
        <f>IF(T423="x",0,IF($C423&gt;18,IF($C423&gt;36,T429,T427),T426))</f>
        <v>0</v>
      </c>
      <c r="U425" s="116">
        <f t="shared" ref="U425" si="636">IF(U423="x",0,IF($C423&gt;18,IF($C423&gt;36,U429,U427),U426))</f>
        <v>0</v>
      </c>
      <c r="V425" s="116">
        <f>SUM(D425:U425)</f>
        <v>0</v>
      </c>
    </row>
    <row r="426" spans="1:22" ht="5.0999999999999996" customHeight="1">
      <c r="A426" s="124"/>
      <c r="B426" s="125"/>
      <c r="C426" s="126" t="s">
        <v>13</v>
      </c>
      <c r="D426" s="125" t="e">
        <f t="shared" ref="D426:U426" si="637">IF(D$6&gt;$C423,D424,IF((D423-D$5)&lt;=2,(D424+1),IF((D423-D$5+1)=3,1,0)))</f>
        <v>#VALUE!</v>
      </c>
      <c r="E426" s="125">
        <f t="shared" si="637"/>
        <v>0</v>
      </c>
      <c r="F426" s="125">
        <f t="shared" si="637"/>
        <v>0</v>
      </c>
      <c r="G426" s="125" t="e">
        <f t="shared" si="637"/>
        <v>#VALUE!</v>
      </c>
      <c r="H426" s="125" t="e">
        <f t="shared" si="637"/>
        <v>#VALUE!</v>
      </c>
      <c r="I426" s="125" t="e">
        <f t="shared" si="637"/>
        <v>#VALUE!</v>
      </c>
      <c r="J426" s="125">
        <f t="shared" si="637"/>
        <v>0</v>
      </c>
      <c r="K426" s="125" t="e">
        <f t="shared" si="637"/>
        <v>#VALUE!</v>
      </c>
      <c r="L426" s="125">
        <f t="shared" si="637"/>
        <v>0</v>
      </c>
      <c r="M426" s="125" t="e">
        <f t="shared" si="637"/>
        <v>#VALUE!</v>
      </c>
      <c r="N426" s="125">
        <f t="shared" si="637"/>
        <v>0</v>
      </c>
      <c r="O426" s="125">
        <f t="shared" si="637"/>
        <v>0</v>
      </c>
      <c r="P426" s="125" t="e">
        <f t="shared" si="637"/>
        <v>#VALUE!</v>
      </c>
      <c r="Q426" s="125" t="e">
        <f t="shared" si="637"/>
        <v>#VALUE!</v>
      </c>
      <c r="R426" s="125" t="e">
        <f t="shared" si="637"/>
        <v>#VALUE!</v>
      </c>
      <c r="S426" s="125">
        <f t="shared" si="637"/>
        <v>0</v>
      </c>
      <c r="T426" s="125" t="e">
        <f t="shared" si="637"/>
        <v>#VALUE!</v>
      </c>
      <c r="U426" s="125">
        <f t="shared" si="637"/>
        <v>0</v>
      </c>
      <c r="V426" s="124"/>
    </row>
    <row r="427" spans="1:22" ht="5.0999999999999996" customHeight="1">
      <c r="A427" s="124"/>
      <c r="B427" s="125"/>
      <c r="C427" s="126" t="s">
        <v>14</v>
      </c>
      <c r="D427" s="125">
        <f>IF(D$6&gt;($C423-18),D428,IF((D423-D$5+1)&lt;=3,(D428+1),IF((D423-D$5+1)=4,1,0)))</f>
        <v>0</v>
      </c>
      <c r="E427" s="125">
        <f t="shared" ref="E427:U427" si="638">IF(E$6&gt;($C423-18),E428,IF((E423-E$5+1)&lt;=3,(E428+1),IF((E423-E$5+1)=4,1,0)))</f>
        <v>0</v>
      </c>
      <c r="F427" s="125">
        <f t="shared" si="638"/>
        <v>0</v>
      </c>
      <c r="G427" s="125">
        <f t="shared" si="638"/>
        <v>0</v>
      </c>
      <c r="H427" s="125">
        <f t="shared" si="638"/>
        <v>0</v>
      </c>
      <c r="I427" s="125">
        <f t="shared" si="638"/>
        <v>0</v>
      </c>
      <c r="J427" s="125">
        <f t="shared" si="638"/>
        <v>0</v>
      </c>
      <c r="K427" s="125">
        <f t="shared" si="638"/>
        <v>0</v>
      </c>
      <c r="L427" s="125">
        <f t="shared" si="638"/>
        <v>0</v>
      </c>
      <c r="M427" s="125">
        <f t="shared" si="638"/>
        <v>0</v>
      </c>
      <c r="N427" s="125">
        <f t="shared" si="638"/>
        <v>0</v>
      </c>
      <c r="O427" s="125">
        <f t="shared" si="638"/>
        <v>0</v>
      </c>
      <c r="P427" s="125">
        <f t="shared" si="638"/>
        <v>0</v>
      </c>
      <c r="Q427" s="125">
        <f t="shared" si="638"/>
        <v>0</v>
      </c>
      <c r="R427" s="125">
        <f t="shared" si="638"/>
        <v>0</v>
      </c>
      <c r="S427" s="125">
        <f t="shared" si="638"/>
        <v>0</v>
      </c>
      <c r="T427" s="125">
        <f t="shared" si="638"/>
        <v>0</v>
      </c>
      <c r="U427" s="125">
        <f t="shared" si="638"/>
        <v>0</v>
      </c>
      <c r="V427" s="124"/>
    </row>
    <row r="428" spans="1:22" ht="5.0999999999999996" customHeight="1">
      <c r="A428" s="124"/>
      <c r="B428" s="125"/>
      <c r="C428" s="127" t="s">
        <v>17</v>
      </c>
      <c r="D428" s="124">
        <f>IF(D423&gt;(D$5+3),0,(D$5-D423+3))</f>
        <v>0</v>
      </c>
      <c r="E428" s="124">
        <f t="shared" ref="E428:U428" si="639">IF(E423&gt;(E$5+3),0,(E$5-E423+3))</f>
        <v>0</v>
      </c>
      <c r="F428" s="124">
        <f t="shared" si="639"/>
        <v>0</v>
      </c>
      <c r="G428" s="124">
        <f t="shared" si="639"/>
        <v>0</v>
      </c>
      <c r="H428" s="124">
        <f t="shared" si="639"/>
        <v>0</v>
      </c>
      <c r="I428" s="124">
        <f t="shared" si="639"/>
        <v>0</v>
      </c>
      <c r="J428" s="124">
        <f t="shared" si="639"/>
        <v>0</v>
      </c>
      <c r="K428" s="124">
        <f t="shared" si="639"/>
        <v>0</v>
      </c>
      <c r="L428" s="124">
        <f t="shared" si="639"/>
        <v>0</v>
      </c>
      <c r="M428" s="124">
        <f t="shared" si="639"/>
        <v>0</v>
      </c>
      <c r="N428" s="124">
        <f t="shared" si="639"/>
        <v>0</v>
      </c>
      <c r="O428" s="124">
        <f t="shared" si="639"/>
        <v>0</v>
      </c>
      <c r="P428" s="124">
        <f t="shared" si="639"/>
        <v>0</v>
      </c>
      <c r="Q428" s="124">
        <f t="shared" si="639"/>
        <v>0</v>
      </c>
      <c r="R428" s="124">
        <f t="shared" si="639"/>
        <v>0</v>
      </c>
      <c r="S428" s="124">
        <f t="shared" si="639"/>
        <v>0</v>
      </c>
      <c r="T428" s="124">
        <f t="shared" si="639"/>
        <v>0</v>
      </c>
      <c r="U428" s="124">
        <f t="shared" si="639"/>
        <v>0</v>
      </c>
      <c r="V428" s="124"/>
    </row>
    <row r="429" spans="1:22" ht="5.0999999999999996" customHeight="1">
      <c r="A429" s="124"/>
      <c r="B429" s="125"/>
      <c r="C429" s="126" t="s">
        <v>15</v>
      </c>
      <c r="D429" s="125">
        <f>IF(D$6&gt;($C423-36),D430,IF((D423-D$5+1)&lt;=4,(D430+1),IF((D423-D$5+1)=5,1,0)))</f>
        <v>0</v>
      </c>
      <c r="E429" s="125">
        <f t="shared" ref="E429:U429" si="640">IF(E$6&gt;($C423-36),E430,IF((E423-E$5+1)&lt;=4,(E430+1),IF((E423-E$5+1)=5,1,0)))</f>
        <v>0</v>
      </c>
      <c r="F429" s="125">
        <f t="shared" si="640"/>
        <v>0</v>
      </c>
      <c r="G429" s="125">
        <f t="shared" si="640"/>
        <v>0</v>
      </c>
      <c r="H429" s="125">
        <f t="shared" si="640"/>
        <v>0</v>
      </c>
      <c r="I429" s="125">
        <f t="shared" si="640"/>
        <v>0</v>
      </c>
      <c r="J429" s="125">
        <f t="shared" si="640"/>
        <v>0</v>
      </c>
      <c r="K429" s="125">
        <f t="shared" si="640"/>
        <v>0</v>
      </c>
      <c r="L429" s="125">
        <f t="shared" si="640"/>
        <v>0</v>
      </c>
      <c r="M429" s="125">
        <f t="shared" si="640"/>
        <v>0</v>
      </c>
      <c r="N429" s="125">
        <f t="shared" si="640"/>
        <v>0</v>
      </c>
      <c r="O429" s="125">
        <f t="shared" si="640"/>
        <v>0</v>
      </c>
      <c r="P429" s="125">
        <f t="shared" si="640"/>
        <v>0</v>
      </c>
      <c r="Q429" s="125">
        <f t="shared" si="640"/>
        <v>0</v>
      </c>
      <c r="R429" s="125">
        <f t="shared" si="640"/>
        <v>0</v>
      </c>
      <c r="S429" s="125">
        <f t="shared" si="640"/>
        <v>0</v>
      </c>
      <c r="T429" s="125">
        <f t="shared" si="640"/>
        <v>0</v>
      </c>
      <c r="U429" s="125">
        <f t="shared" si="640"/>
        <v>0</v>
      </c>
      <c r="V429" s="124"/>
    </row>
    <row r="430" spans="1:22" ht="5.0999999999999996" customHeight="1">
      <c r="A430" s="124"/>
      <c r="B430" s="125"/>
      <c r="C430" s="127" t="s">
        <v>16</v>
      </c>
      <c r="D430" s="124">
        <f>IF(D423&gt;(D$5+4),0,(D$5-D423+4))</f>
        <v>0</v>
      </c>
      <c r="E430" s="124">
        <f t="shared" ref="E430:U430" si="641">IF(E423&gt;(E$5+4),0,(E$5-E423+4))</f>
        <v>0</v>
      </c>
      <c r="F430" s="124">
        <f t="shared" si="641"/>
        <v>0</v>
      </c>
      <c r="G430" s="124">
        <f t="shared" si="641"/>
        <v>0</v>
      </c>
      <c r="H430" s="124">
        <f t="shared" si="641"/>
        <v>0</v>
      </c>
      <c r="I430" s="124">
        <f t="shared" si="641"/>
        <v>0</v>
      </c>
      <c r="J430" s="124">
        <f t="shared" si="641"/>
        <v>0</v>
      </c>
      <c r="K430" s="124">
        <f t="shared" si="641"/>
        <v>0</v>
      </c>
      <c r="L430" s="124">
        <f t="shared" si="641"/>
        <v>0</v>
      </c>
      <c r="M430" s="124">
        <f t="shared" si="641"/>
        <v>0</v>
      </c>
      <c r="N430" s="124">
        <f t="shared" si="641"/>
        <v>0</v>
      </c>
      <c r="O430" s="124">
        <f t="shared" si="641"/>
        <v>0</v>
      </c>
      <c r="P430" s="124">
        <f t="shared" si="641"/>
        <v>0</v>
      </c>
      <c r="Q430" s="124">
        <f t="shared" si="641"/>
        <v>0</v>
      </c>
      <c r="R430" s="124">
        <f t="shared" si="641"/>
        <v>0</v>
      </c>
      <c r="S430" s="124">
        <f t="shared" si="641"/>
        <v>0</v>
      </c>
      <c r="T430" s="124">
        <f t="shared" si="641"/>
        <v>0</v>
      </c>
      <c r="U430" s="124">
        <f t="shared" si="641"/>
        <v>0</v>
      </c>
      <c r="V430" s="125"/>
    </row>
    <row r="431" spans="1:22" ht="15.75">
      <c r="A431" s="123">
        <f>'Vnos rezultatov'!B60</f>
        <v>0</v>
      </c>
      <c r="B431" s="123">
        <f>'Vnos rezultatov'!C60</f>
        <v>0</v>
      </c>
      <c r="C431" s="123">
        <f>'Vnos rezultatov'!E60</f>
        <v>10.8</v>
      </c>
      <c r="D431" s="116" t="str">
        <f>'Vnos rezultatov'!H60</f>
        <v>x</v>
      </c>
      <c r="E431" s="116" t="str">
        <f>'Vnos rezultatov'!I60</f>
        <v>x</v>
      </c>
      <c r="F431" s="116" t="str">
        <f>'Vnos rezultatov'!J60</f>
        <v>x</v>
      </c>
      <c r="G431" s="116" t="str">
        <f>'Vnos rezultatov'!K60</f>
        <v>x</v>
      </c>
      <c r="H431" s="116" t="str">
        <f>'Vnos rezultatov'!L60</f>
        <v>x</v>
      </c>
      <c r="I431" s="116" t="str">
        <f>'Vnos rezultatov'!M60</f>
        <v>x</v>
      </c>
      <c r="J431" s="116" t="str">
        <f>'Vnos rezultatov'!N60</f>
        <v>x</v>
      </c>
      <c r="K431" s="116" t="str">
        <f>'Vnos rezultatov'!O60</f>
        <v>x</v>
      </c>
      <c r="L431" s="116" t="str">
        <f>'Vnos rezultatov'!P60</f>
        <v>x</v>
      </c>
      <c r="M431" s="116" t="str">
        <f>'Vnos rezultatov'!Q60</f>
        <v>x</v>
      </c>
      <c r="N431" s="116" t="str">
        <f>'Vnos rezultatov'!R60</f>
        <v>x</v>
      </c>
      <c r="O431" s="116" t="str">
        <f>'Vnos rezultatov'!S60</f>
        <v>x</v>
      </c>
      <c r="P431" s="116" t="str">
        <f>'Vnos rezultatov'!T60</f>
        <v>x</v>
      </c>
      <c r="Q431" s="116" t="str">
        <f>'Vnos rezultatov'!U60</f>
        <v>x</v>
      </c>
      <c r="R431" s="116" t="str">
        <f>'Vnos rezultatov'!V60</f>
        <v>x</v>
      </c>
      <c r="S431" s="116" t="str">
        <f>'Vnos rezultatov'!W60</f>
        <v>x</v>
      </c>
      <c r="T431" s="116" t="str">
        <f>'Vnos rezultatov'!X60</f>
        <v>x</v>
      </c>
      <c r="U431" s="116" t="str">
        <f>'Vnos rezultatov'!Y60</f>
        <v>x</v>
      </c>
      <c r="V431" s="116">
        <f>SUM(D431:U431)</f>
        <v>0</v>
      </c>
    </row>
    <row r="432" spans="1:22" ht="15.75">
      <c r="A432" s="123"/>
      <c r="B432" s="123"/>
      <c r="C432" s="123" t="s">
        <v>11</v>
      </c>
      <c r="D432" s="116">
        <f>IF(D431&gt;(D$5+2),0,(D$5-D431+2))</f>
        <v>0</v>
      </c>
      <c r="E432" s="116">
        <f t="shared" ref="E432:U432" si="642">IF(E431&gt;(E$5+2),0,(E$5-E431+2))</f>
        <v>0</v>
      </c>
      <c r="F432" s="116">
        <f t="shared" si="642"/>
        <v>0</v>
      </c>
      <c r="G432" s="116">
        <f t="shared" si="642"/>
        <v>0</v>
      </c>
      <c r="H432" s="116">
        <f t="shared" si="642"/>
        <v>0</v>
      </c>
      <c r="I432" s="116">
        <f t="shared" si="642"/>
        <v>0</v>
      </c>
      <c r="J432" s="116">
        <f t="shared" si="642"/>
        <v>0</v>
      </c>
      <c r="K432" s="116">
        <f t="shared" si="642"/>
        <v>0</v>
      </c>
      <c r="L432" s="116">
        <f t="shared" si="642"/>
        <v>0</v>
      </c>
      <c r="M432" s="116">
        <f t="shared" si="642"/>
        <v>0</v>
      </c>
      <c r="N432" s="116">
        <f t="shared" si="642"/>
        <v>0</v>
      </c>
      <c r="O432" s="116">
        <f t="shared" si="642"/>
        <v>0</v>
      </c>
      <c r="P432" s="116">
        <f t="shared" si="642"/>
        <v>0</v>
      </c>
      <c r="Q432" s="116">
        <f t="shared" si="642"/>
        <v>0</v>
      </c>
      <c r="R432" s="116">
        <f t="shared" si="642"/>
        <v>0</v>
      </c>
      <c r="S432" s="116">
        <f t="shared" si="642"/>
        <v>0</v>
      </c>
      <c r="T432" s="116">
        <f t="shared" si="642"/>
        <v>0</v>
      </c>
      <c r="U432" s="116">
        <f t="shared" si="642"/>
        <v>0</v>
      </c>
      <c r="V432" s="116">
        <f>SUM(D432:U432)</f>
        <v>0</v>
      </c>
    </row>
    <row r="433" spans="1:22" ht="15.75">
      <c r="A433" s="123"/>
      <c r="B433" s="123"/>
      <c r="C433" s="123" t="s">
        <v>12</v>
      </c>
      <c r="D433" s="116">
        <f t="shared" ref="D433:E433" si="643">IF(D431="x",0,IF($C431&gt;18,IF($C431&gt;36,D437,D435),D434))</f>
        <v>0</v>
      </c>
      <c r="E433" s="116">
        <f t="shared" si="643"/>
        <v>0</v>
      </c>
      <c r="F433" s="116">
        <f>IF(F431="x",0,IF($C431&gt;18,IF($C431&gt;36,F437,F435),F434))</f>
        <v>0</v>
      </c>
      <c r="G433" s="116">
        <f t="shared" ref="G433:J433" si="644">IF(G431="x",0,IF($C431&gt;18,IF($C431&gt;36,G437,G435),G434))</f>
        <v>0</v>
      </c>
      <c r="H433" s="116">
        <f t="shared" si="644"/>
        <v>0</v>
      </c>
      <c r="I433" s="116">
        <f t="shared" si="644"/>
        <v>0</v>
      </c>
      <c r="J433" s="116">
        <f t="shared" si="644"/>
        <v>0</v>
      </c>
      <c r="K433" s="116">
        <f>IF(K431="x",0,IF($C431&gt;18,IF($C431&gt;36,K437,K435),K434))</f>
        <v>0</v>
      </c>
      <c r="L433" s="116">
        <f t="shared" ref="L433:M433" si="645">IF(L431="x",0,IF($C431&gt;18,IF($C431&gt;36,L437,L435),L434))</f>
        <v>0</v>
      </c>
      <c r="M433" s="116">
        <f t="shared" si="645"/>
        <v>0</v>
      </c>
      <c r="N433" s="116">
        <f>IF(N431="x",0,IF($C431&gt;18,IF($C431&gt;36,N437,N435),N434))</f>
        <v>0</v>
      </c>
      <c r="O433" s="116">
        <f t="shared" ref="O433:P433" si="646">IF(O431="x",0,IF($C431&gt;18,IF($C431&gt;36,O437,O435),O434))</f>
        <v>0</v>
      </c>
      <c r="P433" s="116">
        <f t="shared" si="646"/>
        <v>0</v>
      </c>
      <c r="Q433" s="116">
        <f>IF(Q431="x",0,IF($C431&gt;18,IF($C431&gt;36,Q437,Q435),Q434))</f>
        <v>0</v>
      </c>
      <c r="R433" s="116">
        <f t="shared" ref="R433:S433" si="647">IF(R431="x",0,IF($C431&gt;18,IF($C431&gt;36,R437,R435),R434))</f>
        <v>0</v>
      </c>
      <c r="S433" s="116">
        <f t="shared" si="647"/>
        <v>0</v>
      </c>
      <c r="T433" s="116">
        <f>IF(T431="x",0,IF($C431&gt;18,IF($C431&gt;36,T437,T435),T434))</f>
        <v>0</v>
      </c>
      <c r="U433" s="116">
        <f t="shared" ref="U433" si="648">IF(U431="x",0,IF($C431&gt;18,IF($C431&gt;36,U437,U435),U434))</f>
        <v>0</v>
      </c>
      <c r="V433" s="116">
        <f>SUM(D433:U433)</f>
        <v>0</v>
      </c>
    </row>
    <row r="434" spans="1:22" ht="5.0999999999999996" customHeight="1">
      <c r="A434" s="124"/>
      <c r="B434" s="125"/>
      <c r="C434" s="126" t="s">
        <v>13</v>
      </c>
      <c r="D434" s="125" t="e">
        <f t="shared" ref="D434:U434" si="649">IF(D$6&gt;$C431,D432,IF((D431-D$5)&lt;=2,(D432+1),IF((D431-D$5+1)=3,1,0)))</f>
        <v>#VALUE!</v>
      </c>
      <c r="E434" s="125">
        <f t="shared" si="649"/>
        <v>0</v>
      </c>
      <c r="F434" s="125">
        <f t="shared" si="649"/>
        <v>0</v>
      </c>
      <c r="G434" s="125" t="e">
        <f t="shared" si="649"/>
        <v>#VALUE!</v>
      </c>
      <c r="H434" s="125" t="e">
        <f t="shared" si="649"/>
        <v>#VALUE!</v>
      </c>
      <c r="I434" s="125" t="e">
        <f t="shared" si="649"/>
        <v>#VALUE!</v>
      </c>
      <c r="J434" s="125">
        <f t="shared" si="649"/>
        <v>0</v>
      </c>
      <c r="K434" s="125" t="e">
        <f t="shared" si="649"/>
        <v>#VALUE!</v>
      </c>
      <c r="L434" s="125">
        <f t="shared" si="649"/>
        <v>0</v>
      </c>
      <c r="M434" s="125" t="e">
        <f t="shared" si="649"/>
        <v>#VALUE!</v>
      </c>
      <c r="N434" s="125">
        <f t="shared" si="649"/>
        <v>0</v>
      </c>
      <c r="O434" s="125">
        <f t="shared" si="649"/>
        <v>0</v>
      </c>
      <c r="P434" s="125" t="e">
        <f t="shared" si="649"/>
        <v>#VALUE!</v>
      </c>
      <c r="Q434" s="125" t="e">
        <f t="shared" si="649"/>
        <v>#VALUE!</v>
      </c>
      <c r="R434" s="125" t="e">
        <f t="shared" si="649"/>
        <v>#VALUE!</v>
      </c>
      <c r="S434" s="125">
        <f t="shared" si="649"/>
        <v>0</v>
      </c>
      <c r="T434" s="125" t="e">
        <f t="shared" si="649"/>
        <v>#VALUE!</v>
      </c>
      <c r="U434" s="125">
        <f t="shared" si="649"/>
        <v>0</v>
      </c>
      <c r="V434" s="124"/>
    </row>
    <row r="435" spans="1:22" ht="5.0999999999999996" customHeight="1">
      <c r="A435" s="124"/>
      <c r="B435" s="125"/>
      <c r="C435" s="126" t="s">
        <v>14</v>
      </c>
      <c r="D435" s="125">
        <f>IF(D$6&gt;($C431-18),D436,IF((D431-D$5+1)&lt;=3,(D436+1),IF((D431-D$5+1)=4,1,0)))</f>
        <v>0</v>
      </c>
      <c r="E435" s="125">
        <f t="shared" ref="E435:U435" si="650">IF(E$6&gt;($C431-18),E436,IF((E431-E$5+1)&lt;=3,(E436+1),IF((E431-E$5+1)=4,1,0)))</f>
        <v>0</v>
      </c>
      <c r="F435" s="125">
        <f t="shared" si="650"/>
        <v>0</v>
      </c>
      <c r="G435" s="125">
        <f t="shared" si="650"/>
        <v>0</v>
      </c>
      <c r="H435" s="125">
        <f t="shared" si="650"/>
        <v>0</v>
      </c>
      <c r="I435" s="125">
        <f t="shared" si="650"/>
        <v>0</v>
      </c>
      <c r="J435" s="125">
        <f t="shared" si="650"/>
        <v>0</v>
      </c>
      <c r="K435" s="125">
        <f t="shared" si="650"/>
        <v>0</v>
      </c>
      <c r="L435" s="125">
        <f t="shared" si="650"/>
        <v>0</v>
      </c>
      <c r="M435" s="125">
        <f t="shared" si="650"/>
        <v>0</v>
      </c>
      <c r="N435" s="125">
        <f t="shared" si="650"/>
        <v>0</v>
      </c>
      <c r="O435" s="125">
        <f t="shared" si="650"/>
        <v>0</v>
      </c>
      <c r="P435" s="125">
        <f t="shared" si="650"/>
        <v>0</v>
      </c>
      <c r="Q435" s="125">
        <f t="shared" si="650"/>
        <v>0</v>
      </c>
      <c r="R435" s="125">
        <f t="shared" si="650"/>
        <v>0</v>
      </c>
      <c r="S435" s="125">
        <f t="shared" si="650"/>
        <v>0</v>
      </c>
      <c r="T435" s="125">
        <f t="shared" si="650"/>
        <v>0</v>
      </c>
      <c r="U435" s="125">
        <f t="shared" si="650"/>
        <v>0</v>
      </c>
      <c r="V435" s="124"/>
    </row>
    <row r="436" spans="1:22" ht="5.0999999999999996" customHeight="1">
      <c r="A436" s="124"/>
      <c r="B436" s="125"/>
      <c r="C436" s="127" t="s">
        <v>17</v>
      </c>
      <c r="D436" s="124">
        <f>IF(D431&gt;(D$5+3),0,(D$5-D431+3))</f>
        <v>0</v>
      </c>
      <c r="E436" s="124">
        <f t="shared" ref="E436:U436" si="651">IF(E431&gt;(E$5+3),0,(E$5-E431+3))</f>
        <v>0</v>
      </c>
      <c r="F436" s="124">
        <f t="shared" si="651"/>
        <v>0</v>
      </c>
      <c r="G436" s="124">
        <f t="shared" si="651"/>
        <v>0</v>
      </c>
      <c r="H436" s="124">
        <f t="shared" si="651"/>
        <v>0</v>
      </c>
      <c r="I436" s="124">
        <f t="shared" si="651"/>
        <v>0</v>
      </c>
      <c r="J436" s="124">
        <f t="shared" si="651"/>
        <v>0</v>
      </c>
      <c r="K436" s="124">
        <f t="shared" si="651"/>
        <v>0</v>
      </c>
      <c r="L436" s="124">
        <f t="shared" si="651"/>
        <v>0</v>
      </c>
      <c r="M436" s="124">
        <f t="shared" si="651"/>
        <v>0</v>
      </c>
      <c r="N436" s="124">
        <f t="shared" si="651"/>
        <v>0</v>
      </c>
      <c r="O436" s="124">
        <f t="shared" si="651"/>
        <v>0</v>
      </c>
      <c r="P436" s="124">
        <f t="shared" si="651"/>
        <v>0</v>
      </c>
      <c r="Q436" s="124">
        <f t="shared" si="651"/>
        <v>0</v>
      </c>
      <c r="R436" s="124">
        <f t="shared" si="651"/>
        <v>0</v>
      </c>
      <c r="S436" s="124">
        <f t="shared" si="651"/>
        <v>0</v>
      </c>
      <c r="T436" s="124">
        <f t="shared" si="651"/>
        <v>0</v>
      </c>
      <c r="U436" s="124">
        <f t="shared" si="651"/>
        <v>0</v>
      </c>
      <c r="V436" s="124"/>
    </row>
    <row r="437" spans="1:22" ht="5.0999999999999996" customHeight="1">
      <c r="A437" s="124"/>
      <c r="B437" s="125"/>
      <c r="C437" s="126" t="s">
        <v>15</v>
      </c>
      <c r="D437" s="125">
        <f>IF(D$6&gt;($C431-36),D438,IF((D431-D$5+1)&lt;=4,(D438+1),IF((D431-D$5+1)=5,1,0)))</f>
        <v>0</v>
      </c>
      <c r="E437" s="125">
        <f t="shared" ref="E437:U437" si="652">IF(E$6&gt;($C431-36),E438,IF((E431-E$5+1)&lt;=4,(E438+1),IF((E431-E$5+1)=5,1,0)))</f>
        <v>0</v>
      </c>
      <c r="F437" s="125">
        <f t="shared" si="652"/>
        <v>0</v>
      </c>
      <c r="G437" s="125">
        <f t="shared" si="652"/>
        <v>0</v>
      </c>
      <c r="H437" s="125">
        <f t="shared" si="652"/>
        <v>0</v>
      </c>
      <c r="I437" s="125">
        <f t="shared" si="652"/>
        <v>0</v>
      </c>
      <c r="J437" s="125">
        <f t="shared" si="652"/>
        <v>0</v>
      </c>
      <c r="K437" s="125">
        <f t="shared" si="652"/>
        <v>0</v>
      </c>
      <c r="L437" s="125">
        <f t="shared" si="652"/>
        <v>0</v>
      </c>
      <c r="M437" s="125">
        <f t="shared" si="652"/>
        <v>0</v>
      </c>
      <c r="N437" s="125">
        <f t="shared" si="652"/>
        <v>0</v>
      </c>
      <c r="O437" s="125">
        <f t="shared" si="652"/>
        <v>0</v>
      </c>
      <c r="P437" s="125">
        <f t="shared" si="652"/>
        <v>0</v>
      </c>
      <c r="Q437" s="125">
        <f t="shared" si="652"/>
        <v>0</v>
      </c>
      <c r="R437" s="125">
        <f t="shared" si="652"/>
        <v>0</v>
      </c>
      <c r="S437" s="125">
        <f t="shared" si="652"/>
        <v>0</v>
      </c>
      <c r="T437" s="125">
        <f t="shared" si="652"/>
        <v>0</v>
      </c>
      <c r="U437" s="125">
        <f t="shared" si="652"/>
        <v>0</v>
      </c>
      <c r="V437" s="124"/>
    </row>
    <row r="438" spans="1:22" ht="5.0999999999999996" customHeight="1">
      <c r="A438" s="124"/>
      <c r="B438" s="125"/>
      <c r="C438" s="127" t="s">
        <v>16</v>
      </c>
      <c r="D438" s="124">
        <f>IF(D431&gt;(D$5+4),0,(D$5-D431+4))</f>
        <v>0</v>
      </c>
      <c r="E438" s="124">
        <f t="shared" ref="E438:U438" si="653">IF(E431&gt;(E$5+4),0,(E$5-E431+4))</f>
        <v>0</v>
      </c>
      <c r="F438" s="124">
        <f t="shared" si="653"/>
        <v>0</v>
      </c>
      <c r="G438" s="124">
        <f t="shared" si="653"/>
        <v>0</v>
      </c>
      <c r="H438" s="124">
        <f t="shared" si="653"/>
        <v>0</v>
      </c>
      <c r="I438" s="124">
        <f t="shared" si="653"/>
        <v>0</v>
      </c>
      <c r="J438" s="124">
        <f t="shared" si="653"/>
        <v>0</v>
      </c>
      <c r="K438" s="124">
        <f t="shared" si="653"/>
        <v>0</v>
      </c>
      <c r="L438" s="124">
        <f t="shared" si="653"/>
        <v>0</v>
      </c>
      <c r="M438" s="124">
        <f t="shared" si="653"/>
        <v>0</v>
      </c>
      <c r="N438" s="124">
        <f t="shared" si="653"/>
        <v>0</v>
      </c>
      <c r="O438" s="124">
        <f t="shared" si="653"/>
        <v>0</v>
      </c>
      <c r="P438" s="124">
        <f t="shared" si="653"/>
        <v>0</v>
      </c>
      <c r="Q438" s="124">
        <f t="shared" si="653"/>
        <v>0</v>
      </c>
      <c r="R438" s="124">
        <f t="shared" si="653"/>
        <v>0</v>
      </c>
      <c r="S438" s="124">
        <f t="shared" si="653"/>
        <v>0</v>
      </c>
      <c r="T438" s="124">
        <f t="shared" si="653"/>
        <v>0</v>
      </c>
      <c r="U438" s="124">
        <f t="shared" si="653"/>
        <v>0</v>
      </c>
      <c r="V438" s="125"/>
    </row>
    <row r="439" spans="1:22" ht="15.75">
      <c r="A439" s="123">
        <f>'Vnos rezultatov'!B61</f>
        <v>0</v>
      </c>
      <c r="B439" s="123">
        <f>'Vnos rezultatov'!C61</f>
        <v>0</v>
      </c>
      <c r="C439" s="123">
        <f>'Vnos rezultatov'!E61</f>
        <v>10.8</v>
      </c>
      <c r="D439" s="116" t="str">
        <f>'Vnos rezultatov'!H61</f>
        <v>x</v>
      </c>
      <c r="E439" s="116" t="str">
        <f>'Vnos rezultatov'!I61</f>
        <v>x</v>
      </c>
      <c r="F439" s="116" t="str">
        <f>'Vnos rezultatov'!J61</f>
        <v>x</v>
      </c>
      <c r="G439" s="116" t="str">
        <f>'Vnos rezultatov'!K61</f>
        <v>x</v>
      </c>
      <c r="H439" s="116" t="str">
        <f>'Vnos rezultatov'!L61</f>
        <v>x</v>
      </c>
      <c r="I439" s="116" t="str">
        <f>'Vnos rezultatov'!M61</f>
        <v>x</v>
      </c>
      <c r="J439" s="116" t="str">
        <f>'Vnos rezultatov'!N61</f>
        <v>x</v>
      </c>
      <c r="K439" s="116" t="str">
        <f>'Vnos rezultatov'!O61</f>
        <v>x</v>
      </c>
      <c r="L439" s="116" t="str">
        <f>'Vnos rezultatov'!P61</f>
        <v>x</v>
      </c>
      <c r="M439" s="116" t="str">
        <f>'Vnos rezultatov'!Q61</f>
        <v>x</v>
      </c>
      <c r="N439" s="116" t="str">
        <f>'Vnos rezultatov'!R61</f>
        <v>x</v>
      </c>
      <c r="O439" s="116" t="str">
        <f>'Vnos rezultatov'!S61</f>
        <v>x</v>
      </c>
      <c r="P439" s="116" t="str">
        <f>'Vnos rezultatov'!T61</f>
        <v>x</v>
      </c>
      <c r="Q439" s="116" t="str">
        <f>'Vnos rezultatov'!U61</f>
        <v>x</v>
      </c>
      <c r="R439" s="116" t="str">
        <f>'Vnos rezultatov'!V61</f>
        <v>x</v>
      </c>
      <c r="S439" s="116" t="str">
        <f>'Vnos rezultatov'!W61</f>
        <v>x</v>
      </c>
      <c r="T439" s="116" t="str">
        <f>'Vnos rezultatov'!X61</f>
        <v>x</v>
      </c>
      <c r="U439" s="116" t="str">
        <f>'Vnos rezultatov'!Y61</f>
        <v>x</v>
      </c>
      <c r="V439" s="116">
        <f>SUM(D439:U439)</f>
        <v>0</v>
      </c>
    </row>
    <row r="440" spans="1:22" ht="15.75">
      <c r="A440" s="123"/>
      <c r="B440" s="123"/>
      <c r="C440" s="123" t="s">
        <v>11</v>
      </c>
      <c r="D440" s="116">
        <f>IF(D439&gt;(D$5+2),0,(D$5-D439+2))</f>
        <v>0</v>
      </c>
      <c r="E440" s="116">
        <f t="shared" ref="E440:U440" si="654">IF(E439&gt;(E$5+2),0,(E$5-E439+2))</f>
        <v>0</v>
      </c>
      <c r="F440" s="116">
        <f t="shared" si="654"/>
        <v>0</v>
      </c>
      <c r="G440" s="116">
        <f t="shared" si="654"/>
        <v>0</v>
      </c>
      <c r="H440" s="116">
        <f t="shared" si="654"/>
        <v>0</v>
      </c>
      <c r="I440" s="116">
        <f t="shared" si="654"/>
        <v>0</v>
      </c>
      <c r="J440" s="116">
        <f t="shared" si="654"/>
        <v>0</v>
      </c>
      <c r="K440" s="116">
        <f t="shared" si="654"/>
        <v>0</v>
      </c>
      <c r="L440" s="116">
        <f t="shared" si="654"/>
        <v>0</v>
      </c>
      <c r="M440" s="116">
        <f t="shared" si="654"/>
        <v>0</v>
      </c>
      <c r="N440" s="116">
        <f t="shared" si="654"/>
        <v>0</v>
      </c>
      <c r="O440" s="116">
        <f t="shared" si="654"/>
        <v>0</v>
      </c>
      <c r="P440" s="116">
        <f t="shared" si="654"/>
        <v>0</v>
      </c>
      <c r="Q440" s="116">
        <f t="shared" si="654"/>
        <v>0</v>
      </c>
      <c r="R440" s="116">
        <f t="shared" si="654"/>
        <v>0</v>
      </c>
      <c r="S440" s="116">
        <f t="shared" si="654"/>
        <v>0</v>
      </c>
      <c r="T440" s="116">
        <f t="shared" si="654"/>
        <v>0</v>
      </c>
      <c r="U440" s="116">
        <f t="shared" si="654"/>
        <v>0</v>
      </c>
      <c r="V440" s="116">
        <f>SUM(D440:U440)</f>
        <v>0</v>
      </c>
    </row>
    <row r="441" spans="1:22" ht="15.75">
      <c r="A441" s="123"/>
      <c r="B441" s="123"/>
      <c r="C441" s="123" t="s">
        <v>12</v>
      </c>
      <c r="D441" s="116">
        <f t="shared" ref="D441:E441" si="655">IF(D439="x",0,IF($C439&gt;18,IF($C439&gt;36,D445,D443),D442))</f>
        <v>0</v>
      </c>
      <c r="E441" s="116">
        <f t="shared" si="655"/>
        <v>0</v>
      </c>
      <c r="F441" s="116">
        <f>IF(F439="x",0,IF($C439&gt;18,IF($C439&gt;36,F445,F443),F442))</f>
        <v>0</v>
      </c>
      <c r="G441" s="116">
        <f t="shared" ref="G441:J441" si="656">IF(G439="x",0,IF($C439&gt;18,IF($C439&gt;36,G445,G443),G442))</f>
        <v>0</v>
      </c>
      <c r="H441" s="116">
        <f t="shared" si="656"/>
        <v>0</v>
      </c>
      <c r="I441" s="116">
        <f t="shared" si="656"/>
        <v>0</v>
      </c>
      <c r="J441" s="116">
        <f t="shared" si="656"/>
        <v>0</v>
      </c>
      <c r="K441" s="116">
        <f>IF(K439="x",0,IF($C439&gt;18,IF($C439&gt;36,K445,K443),K442))</f>
        <v>0</v>
      </c>
      <c r="L441" s="116">
        <f t="shared" ref="L441:M441" si="657">IF(L439="x",0,IF($C439&gt;18,IF($C439&gt;36,L445,L443),L442))</f>
        <v>0</v>
      </c>
      <c r="M441" s="116">
        <f t="shared" si="657"/>
        <v>0</v>
      </c>
      <c r="N441" s="116">
        <f>IF(N439="x",0,IF($C439&gt;18,IF($C439&gt;36,N445,N443),N442))</f>
        <v>0</v>
      </c>
      <c r="O441" s="116">
        <f t="shared" ref="O441:P441" si="658">IF(O439="x",0,IF($C439&gt;18,IF($C439&gt;36,O445,O443),O442))</f>
        <v>0</v>
      </c>
      <c r="P441" s="116">
        <f t="shared" si="658"/>
        <v>0</v>
      </c>
      <c r="Q441" s="116">
        <f>IF(Q439="x",0,IF($C439&gt;18,IF($C439&gt;36,Q445,Q443),Q442))</f>
        <v>0</v>
      </c>
      <c r="R441" s="116">
        <f t="shared" ref="R441:S441" si="659">IF(R439="x",0,IF($C439&gt;18,IF($C439&gt;36,R445,R443),R442))</f>
        <v>0</v>
      </c>
      <c r="S441" s="116">
        <f t="shared" si="659"/>
        <v>0</v>
      </c>
      <c r="T441" s="116">
        <f>IF(T439="x",0,IF($C439&gt;18,IF($C439&gt;36,T445,T443),T442))</f>
        <v>0</v>
      </c>
      <c r="U441" s="116">
        <f t="shared" ref="U441" si="660">IF(U439="x",0,IF($C439&gt;18,IF($C439&gt;36,U445,U443),U442))</f>
        <v>0</v>
      </c>
      <c r="V441" s="116">
        <f>SUM(D441:U441)</f>
        <v>0</v>
      </c>
    </row>
    <row r="442" spans="1:22" ht="5.0999999999999996" customHeight="1">
      <c r="A442" s="124"/>
      <c r="B442" s="125"/>
      <c r="C442" s="126" t="s">
        <v>13</v>
      </c>
      <c r="D442" s="125" t="e">
        <f t="shared" ref="D442:U442" si="661">IF(D$6&gt;$C439,D440,IF((D439-D$5)&lt;=2,(D440+1),IF((D439-D$5+1)=3,1,0)))</f>
        <v>#VALUE!</v>
      </c>
      <c r="E442" s="125">
        <f t="shared" si="661"/>
        <v>0</v>
      </c>
      <c r="F442" s="125">
        <f t="shared" si="661"/>
        <v>0</v>
      </c>
      <c r="G442" s="125" t="e">
        <f t="shared" si="661"/>
        <v>#VALUE!</v>
      </c>
      <c r="H442" s="125" t="e">
        <f t="shared" si="661"/>
        <v>#VALUE!</v>
      </c>
      <c r="I442" s="125" t="e">
        <f t="shared" si="661"/>
        <v>#VALUE!</v>
      </c>
      <c r="J442" s="125">
        <f t="shared" si="661"/>
        <v>0</v>
      </c>
      <c r="K442" s="125" t="e">
        <f t="shared" si="661"/>
        <v>#VALUE!</v>
      </c>
      <c r="L442" s="125">
        <f t="shared" si="661"/>
        <v>0</v>
      </c>
      <c r="M442" s="125" t="e">
        <f t="shared" si="661"/>
        <v>#VALUE!</v>
      </c>
      <c r="N442" s="125">
        <f t="shared" si="661"/>
        <v>0</v>
      </c>
      <c r="O442" s="125">
        <f t="shared" si="661"/>
        <v>0</v>
      </c>
      <c r="P442" s="125" t="e">
        <f t="shared" si="661"/>
        <v>#VALUE!</v>
      </c>
      <c r="Q442" s="125" t="e">
        <f t="shared" si="661"/>
        <v>#VALUE!</v>
      </c>
      <c r="R442" s="125" t="e">
        <f t="shared" si="661"/>
        <v>#VALUE!</v>
      </c>
      <c r="S442" s="125">
        <f t="shared" si="661"/>
        <v>0</v>
      </c>
      <c r="T442" s="125" t="e">
        <f t="shared" si="661"/>
        <v>#VALUE!</v>
      </c>
      <c r="U442" s="125">
        <f t="shared" si="661"/>
        <v>0</v>
      </c>
      <c r="V442" s="124"/>
    </row>
    <row r="443" spans="1:22" ht="5.0999999999999996" customHeight="1">
      <c r="A443" s="124"/>
      <c r="B443" s="125"/>
      <c r="C443" s="126" t="s">
        <v>14</v>
      </c>
      <c r="D443" s="125">
        <f>IF(D$6&gt;($C439-18),D444,IF((D439-D$5+1)&lt;=3,(D444+1),IF((D439-D$5+1)=4,1,0)))</f>
        <v>0</v>
      </c>
      <c r="E443" s="125">
        <f t="shared" ref="E443:U443" si="662">IF(E$6&gt;($C439-18),E444,IF((E439-E$5+1)&lt;=3,(E444+1),IF((E439-E$5+1)=4,1,0)))</f>
        <v>0</v>
      </c>
      <c r="F443" s="125">
        <f t="shared" si="662"/>
        <v>0</v>
      </c>
      <c r="G443" s="125">
        <f t="shared" si="662"/>
        <v>0</v>
      </c>
      <c r="H443" s="125">
        <f t="shared" si="662"/>
        <v>0</v>
      </c>
      <c r="I443" s="125">
        <f t="shared" si="662"/>
        <v>0</v>
      </c>
      <c r="J443" s="125">
        <f t="shared" si="662"/>
        <v>0</v>
      </c>
      <c r="K443" s="125">
        <f t="shared" si="662"/>
        <v>0</v>
      </c>
      <c r="L443" s="125">
        <f t="shared" si="662"/>
        <v>0</v>
      </c>
      <c r="M443" s="125">
        <f t="shared" si="662"/>
        <v>0</v>
      </c>
      <c r="N443" s="125">
        <f t="shared" si="662"/>
        <v>0</v>
      </c>
      <c r="O443" s="125">
        <f t="shared" si="662"/>
        <v>0</v>
      </c>
      <c r="P443" s="125">
        <f t="shared" si="662"/>
        <v>0</v>
      </c>
      <c r="Q443" s="125">
        <f t="shared" si="662"/>
        <v>0</v>
      </c>
      <c r="R443" s="125">
        <f t="shared" si="662"/>
        <v>0</v>
      </c>
      <c r="S443" s="125">
        <f t="shared" si="662"/>
        <v>0</v>
      </c>
      <c r="T443" s="125">
        <f t="shared" si="662"/>
        <v>0</v>
      </c>
      <c r="U443" s="125">
        <f t="shared" si="662"/>
        <v>0</v>
      </c>
      <c r="V443" s="124"/>
    </row>
    <row r="444" spans="1:22" ht="5.0999999999999996" customHeight="1">
      <c r="A444" s="124"/>
      <c r="B444" s="125"/>
      <c r="C444" s="127" t="s">
        <v>17</v>
      </c>
      <c r="D444" s="124">
        <f>IF(D439&gt;(D$5+3),0,(D$5-D439+3))</f>
        <v>0</v>
      </c>
      <c r="E444" s="124">
        <f t="shared" ref="E444:U444" si="663">IF(E439&gt;(E$5+3),0,(E$5-E439+3))</f>
        <v>0</v>
      </c>
      <c r="F444" s="124">
        <f t="shared" si="663"/>
        <v>0</v>
      </c>
      <c r="G444" s="124">
        <f t="shared" si="663"/>
        <v>0</v>
      </c>
      <c r="H444" s="124">
        <f t="shared" si="663"/>
        <v>0</v>
      </c>
      <c r="I444" s="124">
        <f t="shared" si="663"/>
        <v>0</v>
      </c>
      <c r="J444" s="124">
        <f t="shared" si="663"/>
        <v>0</v>
      </c>
      <c r="K444" s="124">
        <f t="shared" si="663"/>
        <v>0</v>
      </c>
      <c r="L444" s="124">
        <f t="shared" si="663"/>
        <v>0</v>
      </c>
      <c r="M444" s="124">
        <f t="shared" si="663"/>
        <v>0</v>
      </c>
      <c r="N444" s="124">
        <f t="shared" si="663"/>
        <v>0</v>
      </c>
      <c r="O444" s="124">
        <f t="shared" si="663"/>
        <v>0</v>
      </c>
      <c r="P444" s="124">
        <f t="shared" si="663"/>
        <v>0</v>
      </c>
      <c r="Q444" s="124">
        <f t="shared" si="663"/>
        <v>0</v>
      </c>
      <c r="R444" s="124">
        <f t="shared" si="663"/>
        <v>0</v>
      </c>
      <c r="S444" s="124">
        <f t="shared" si="663"/>
        <v>0</v>
      </c>
      <c r="T444" s="124">
        <f t="shared" si="663"/>
        <v>0</v>
      </c>
      <c r="U444" s="124">
        <f t="shared" si="663"/>
        <v>0</v>
      </c>
      <c r="V444" s="124"/>
    </row>
    <row r="445" spans="1:22" ht="5.0999999999999996" customHeight="1">
      <c r="A445" s="124"/>
      <c r="B445" s="125"/>
      <c r="C445" s="126" t="s">
        <v>15</v>
      </c>
      <c r="D445" s="125">
        <f>IF(D$6&gt;($C439-36),D446,IF((D439-D$5+1)&lt;=4,(D446+1),IF((D439-D$5+1)=5,1,0)))</f>
        <v>0</v>
      </c>
      <c r="E445" s="125">
        <f t="shared" ref="E445:U445" si="664">IF(E$6&gt;($C439-36),E446,IF((E439-E$5+1)&lt;=4,(E446+1),IF((E439-E$5+1)=5,1,0)))</f>
        <v>0</v>
      </c>
      <c r="F445" s="125">
        <f t="shared" si="664"/>
        <v>0</v>
      </c>
      <c r="G445" s="125">
        <f t="shared" si="664"/>
        <v>0</v>
      </c>
      <c r="H445" s="125">
        <f t="shared" si="664"/>
        <v>0</v>
      </c>
      <c r="I445" s="125">
        <f t="shared" si="664"/>
        <v>0</v>
      </c>
      <c r="J445" s="125">
        <f t="shared" si="664"/>
        <v>0</v>
      </c>
      <c r="K445" s="125">
        <f t="shared" si="664"/>
        <v>0</v>
      </c>
      <c r="L445" s="125">
        <f t="shared" si="664"/>
        <v>0</v>
      </c>
      <c r="M445" s="125">
        <f t="shared" si="664"/>
        <v>0</v>
      </c>
      <c r="N445" s="125">
        <f t="shared" si="664"/>
        <v>0</v>
      </c>
      <c r="O445" s="125">
        <f t="shared" si="664"/>
        <v>0</v>
      </c>
      <c r="P445" s="125">
        <f t="shared" si="664"/>
        <v>0</v>
      </c>
      <c r="Q445" s="125">
        <f t="shared" si="664"/>
        <v>0</v>
      </c>
      <c r="R445" s="125">
        <f t="shared" si="664"/>
        <v>0</v>
      </c>
      <c r="S445" s="125">
        <f t="shared" si="664"/>
        <v>0</v>
      </c>
      <c r="T445" s="125">
        <f t="shared" si="664"/>
        <v>0</v>
      </c>
      <c r="U445" s="125">
        <f t="shared" si="664"/>
        <v>0</v>
      </c>
      <c r="V445" s="124"/>
    </row>
    <row r="446" spans="1:22" ht="5.0999999999999996" customHeight="1">
      <c r="A446" s="124"/>
      <c r="B446" s="125"/>
      <c r="C446" s="127" t="s">
        <v>16</v>
      </c>
      <c r="D446" s="124">
        <f>IF(D439&gt;(D$5+4),0,(D$5-D439+4))</f>
        <v>0</v>
      </c>
      <c r="E446" s="124">
        <f t="shared" ref="E446:U446" si="665">IF(E439&gt;(E$5+4),0,(E$5-E439+4))</f>
        <v>0</v>
      </c>
      <c r="F446" s="124">
        <f t="shared" si="665"/>
        <v>0</v>
      </c>
      <c r="G446" s="124">
        <f t="shared" si="665"/>
        <v>0</v>
      </c>
      <c r="H446" s="124">
        <f t="shared" si="665"/>
        <v>0</v>
      </c>
      <c r="I446" s="124">
        <f t="shared" si="665"/>
        <v>0</v>
      </c>
      <c r="J446" s="124">
        <f t="shared" si="665"/>
        <v>0</v>
      </c>
      <c r="K446" s="124">
        <f t="shared" si="665"/>
        <v>0</v>
      </c>
      <c r="L446" s="124">
        <f t="shared" si="665"/>
        <v>0</v>
      </c>
      <c r="M446" s="124">
        <f t="shared" si="665"/>
        <v>0</v>
      </c>
      <c r="N446" s="124">
        <f t="shared" si="665"/>
        <v>0</v>
      </c>
      <c r="O446" s="124">
        <f t="shared" si="665"/>
        <v>0</v>
      </c>
      <c r="P446" s="124">
        <f t="shared" si="665"/>
        <v>0</v>
      </c>
      <c r="Q446" s="124">
        <f t="shared" si="665"/>
        <v>0</v>
      </c>
      <c r="R446" s="124">
        <f t="shared" si="665"/>
        <v>0</v>
      </c>
      <c r="S446" s="124">
        <f t="shared" si="665"/>
        <v>0</v>
      </c>
      <c r="T446" s="124">
        <f t="shared" si="665"/>
        <v>0</v>
      </c>
      <c r="U446" s="124">
        <f t="shared" si="665"/>
        <v>0</v>
      </c>
      <c r="V446" s="125"/>
    </row>
    <row r="447" spans="1:22" ht="15.75">
      <c r="A447" s="123">
        <f>'Vnos rezultatov'!B62</f>
        <v>0</v>
      </c>
      <c r="B447" s="123">
        <f>'Vnos rezultatov'!C62</f>
        <v>0</v>
      </c>
      <c r="C447" s="123">
        <f>'Vnos rezultatov'!E62</f>
        <v>10.8</v>
      </c>
      <c r="D447" s="116" t="str">
        <f>'Vnos rezultatov'!H62</f>
        <v>x</v>
      </c>
      <c r="E447" s="116" t="str">
        <f>'Vnos rezultatov'!I62</f>
        <v>x</v>
      </c>
      <c r="F447" s="116" t="str">
        <f>'Vnos rezultatov'!J62</f>
        <v>x</v>
      </c>
      <c r="G447" s="116" t="str">
        <f>'Vnos rezultatov'!K62</f>
        <v>x</v>
      </c>
      <c r="H447" s="116" t="str">
        <f>'Vnos rezultatov'!L62</f>
        <v>x</v>
      </c>
      <c r="I447" s="116" t="str">
        <f>'Vnos rezultatov'!M62</f>
        <v>x</v>
      </c>
      <c r="J447" s="116" t="str">
        <f>'Vnos rezultatov'!N62</f>
        <v>x</v>
      </c>
      <c r="K447" s="116" t="str">
        <f>'Vnos rezultatov'!O62</f>
        <v>x</v>
      </c>
      <c r="L447" s="116" t="str">
        <f>'Vnos rezultatov'!P62</f>
        <v>x</v>
      </c>
      <c r="M447" s="116" t="str">
        <f>'Vnos rezultatov'!Q62</f>
        <v>x</v>
      </c>
      <c r="N447" s="116" t="str">
        <f>'Vnos rezultatov'!R62</f>
        <v>x</v>
      </c>
      <c r="O447" s="116" t="str">
        <f>'Vnos rezultatov'!S62</f>
        <v>x</v>
      </c>
      <c r="P447" s="116" t="str">
        <f>'Vnos rezultatov'!T62</f>
        <v>x</v>
      </c>
      <c r="Q447" s="116" t="str">
        <f>'Vnos rezultatov'!U62</f>
        <v>x</v>
      </c>
      <c r="R447" s="116" t="str">
        <f>'Vnos rezultatov'!V62</f>
        <v>x</v>
      </c>
      <c r="S447" s="116" t="str">
        <f>'Vnos rezultatov'!W62</f>
        <v>x</v>
      </c>
      <c r="T447" s="116" t="str">
        <f>'Vnos rezultatov'!X62</f>
        <v>x</v>
      </c>
      <c r="U447" s="116" t="str">
        <f>'Vnos rezultatov'!Y62</f>
        <v>x</v>
      </c>
      <c r="V447" s="116">
        <f>SUM(D447:U447)</f>
        <v>0</v>
      </c>
    </row>
    <row r="448" spans="1:22" ht="15.75">
      <c r="A448" s="123"/>
      <c r="B448" s="123"/>
      <c r="C448" s="123" t="s">
        <v>11</v>
      </c>
      <c r="D448" s="116">
        <f>IF(D447&gt;(D$5+2),0,(D$5-D447+2))</f>
        <v>0</v>
      </c>
      <c r="E448" s="116">
        <f t="shared" ref="E448:U448" si="666">IF(E447&gt;(E$5+2),0,(E$5-E447+2))</f>
        <v>0</v>
      </c>
      <c r="F448" s="116">
        <f t="shared" si="666"/>
        <v>0</v>
      </c>
      <c r="G448" s="116">
        <f t="shared" si="666"/>
        <v>0</v>
      </c>
      <c r="H448" s="116">
        <f t="shared" si="666"/>
        <v>0</v>
      </c>
      <c r="I448" s="116">
        <f t="shared" si="666"/>
        <v>0</v>
      </c>
      <c r="J448" s="116">
        <f t="shared" si="666"/>
        <v>0</v>
      </c>
      <c r="K448" s="116">
        <f t="shared" si="666"/>
        <v>0</v>
      </c>
      <c r="L448" s="116">
        <f t="shared" si="666"/>
        <v>0</v>
      </c>
      <c r="M448" s="116">
        <f t="shared" si="666"/>
        <v>0</v>
      </c>
      <c r="N448" s="116">
        <f t="shared" si="666"/>
        <v>0</v>
      </c>
      <c r="O448" s="116">
        <f t="shared" si="666"/>
        <v>0</v>
      </c>
      <c r="P448" s="116">
        <f t="shared" si="666"/>
        <v>0</v>
      </c>
      <c r="Q448" s="116">
        <f t="shared" si="666"/>
        <v>0</v>
      </c>
      <c r="R448" s="116">
        <f t="shared" si="666"/>
        <v>0</v>
      </c>
      <c r="S448" s="116">
        <f t="shared" si="666"/>
        <v>0</v>
      </c>
      <c r="T448" s="116">
        <f t="shared" si="666"/>
        <v>0</v>
      </c>
      <c r="U448" s="116">
        <f t="shared" si="666"/>
        <v>0</v>
      </c>
      <c r="V448" s="116">
        <f>SUM(D448:U448)</f>
        <v>0</v>
      </c>
    </row>
    <row r="449" spans="1:22" ht="15.75">
      <c r="A449" s="123"/>
      <c r="B449" s="123"/>
      <c r="C449" s="123" t="s">
        <v>12</v>
      </c>
      <c r="D449" s="116">
        <f t="shared" ref="D449:E449" si="667">IF(D447="x",0,IF($C447&gt;18,IF($C447&gt;36,D453,D451),D450))</f>
        <v>0</v>
      </c>
      <c r="E449" s="116">
        <f t="shared" si="667"/>
        <v>0</v>
      </c>
      <c r="F449" s="116">
        <f>IF(F447="x",0,IF($C447&gt;18,IF($C447&gt;36,F453,F451),F450))</f>
        <v>0</v>
      </c>
      <c r="G449" s="116">
        <f t="shared" ref="G449:J449" si="668">IF(G447="x",0,IF($C447&gt;18,IF($C447&gt;36,G453,G451),G450))</f>
        <v>0</v>
      </c>
      <c r="H449" s="116">
        <f t="shared" si="668"/>
        <v>0</v>
      </c>
      <c r="I449" s="116">
        <f t="shared" si="668"/>
        <v>0</v>
      </c>
      <c r="J449" s="116">
        <f t="shared" si="668"/>
        <v>0</v>
      </c>
      <c r="K449" s="116">
        <f>IF(K447="x",0,IF($C447&gt;18,IF($C447&gt;36,K453,K451),K450))</f>
        <v>0</v>
      </c>
      <c r="L449" s="116">
        <f t="shared" ref="L449:M449" si="669">IF(L447="x",0,IF($C447&gt;18,IF($C447&gt;36,L453,L451),L450))</f>
        <v>0</v>
      </c>
      <c r="M449" s="116">
        <f t="shared" si="669"/>
        <v>0</v>
      </c>
      <c r="N449" s="116">
        <f>IF(N447="x",0,IF($C447&gt;18,IF($C447&gt;36,N453,N451),N450))</f>
        <v>0</v>
      </c>
      <c r="O449" s="116">
        <f t="shared" ref="O449:P449" si="670">IF(O447="x",0,IF($C447&gt;18,IF($C447&gt;36,O453,O451),O450))</f>
        <v>0</v>
      </c>
      <c r="P449" s="116">
        <f t="shared" si="670"/>
        <v>0</v>
      </c>
      <c r="Q449" s="116">
        <f>IF(Q447="x",0,IF($C447&gt;18,IF($C447&gt;36,Q453,Q451),Q450))</f>
        <v>0</v>
      </c>
      <c r="R449" s="116">
        <f t="shared" ref="R449:S449" si="671">IF(R447="x",0,IF($C447&gt;18,IF($C447&gt;36,R453,R451),R450))</f>
        <v>0</v>
      </c>
      <c r="S449" s="116">
        <f t="shared" si="671"/>
        <v>0</v>
      </c>
      <c r="T449" s="116">
        <f>IF(T447="x",0,IF($C447&gt;18,IF($C447&gt;36,T453,T451),T450))</f>
        <v>0</v>
      </c>
      <c r="U449" s="116">
        <f t="shared" ref="U449" si="672">IF(U447="x",0,IF($C447&gt;18,IF($C447&gt;36,U453,U451),U450))</f>
        <v>0</v>
      </c>
      <c r="V449" s="116">
        <f>SUM(D449:U449)</f>
        <v>0</v>
      </c>
    </row>
    <row r="450" spans="1:22" ht="5.0999999999999996" customHeight="1">
      <c r="A450" s="124"/>
      <c r="B450" s="125"/>
      <c r="C450" s="126" t="s">
        <v>13</v>
      </c>
      <c r="D450" s="125" t="e">
        <f t="shared" ref="D450:U450" si="673">IF(D$6&gt;$C447,D448,IF((D447-D$5)&lt;=2,(D448+1),IF((D447-D$5+1)=3,1,0)))</f>
        <v>#VALUE!</v>
      </c>
      <c r="E450" s="125">
        <f t="shared" si="673"/>
        <v>0</v>
      </c>
      <c r="F450" s="125">
        <f t="shared" si="673"/>
        <v>0</v>
      </c>
      <c r="G450" s="125" t="e">
        <f t="shared" si="673"/>
        <v>#VALUE!</v>
      </c>
      <c r="H450" s="125" t="e">
        <f t="shared" si="673"/>
        <v>#VALUE!</v>
      </c>
      <c r="I450" s="125" t="e">
        <f t="shared" si="673"/>
        <v>#VALUE!</v>
      </c>
      <c r="J450" s="125">
        <f t="shared" si="673"/>
        <v>0</v>
      </c>
      <c r="K450" s="125" t="e">
        <f t="shared" si="673"/>
        <v>#VALUE!</v>
      </c>
      <c r="L450" s="125">
        <f t="shared" si="673"/>
        <v>0</v>
      </c>
      <c r="M450" s="125" t="e">
        <f t="shared" si="673"/>
        <v>#VALUE!</v>
      </c>
      <c r="N450" s="125">
        <f t="shared" si="673"/>
        <v>0</v>
      </c>
      <c r="O450" s="125">
        <f t="shared" si="673"/>
        <v>0</v>
      </c>
      <c r="P450" s="125" t="e">
        <f t="shared" si="673"/>
        <v>#VALUE!</v>
      </c>
      <c r="Q450" s="125" t="e">
        <f t="shared" si="673"/>
        <v>#VALUE!</v>
      </c>
      <c r="R450" s="125" t="e">
        <f t="shared" si="673"/>
        <v>#VALUE!</v>
      </c>
      <c r="S450" s="125">
        <f t="shared" si="673"/>
        <v>0</v>
      </c>
      <c r="T450" s="125" t="e">
        <f t="shared" si="673"/>
        <v>#VALUE!</v>
      </c>
      <c r="U450" s="125">
        <f t="shared" si="673"/>
        <v>0</v>
      </c>
      <c r="V450" s="124"/>
    </row>
    <row r="451" spans="1:22" ht="5.0999999999999996" customHeight="1">
      <c r="A451" s="124"/>
      <c r="B451" s="125"/>
      <c r="C451" s="126" t="s">
        <v>14</v>
      </c>
      <c r="D451" s="125">
        <f>IF(D$6&gt;($C447-18),D452,IF((D447-D$5+1)&lt;=3,(D452+1),IF((D447-D$5+1)=4,1,0)))</f>
        <v>0</v>
      </c>
      <c r="E451" s="125">
        <f t="shared" ref="E451:U451" si="674">IF(E$6&gt;($C447-18),E452,IF((E447-E$5+1)&lt;=3,(E452+1),IF((E447-E$5+1)=4,1,0)))</f>
        <v>0</v>
      </c>
      <c r="F451" s="125">
        <f t="shared" si="674"/>
        <v>0</v>
      </c>
      <c r="G451" s="125">
        <f t="shared" si="674"/>
        <v>0</v>
      </c>
      <c r="H451" s="125">
        <f t="shared" si="674"/>
        <v>0</v>
      </c>
      <c r="I451" s="125">
        <f t="shared" si="674"/>
        <v>0</v>
      </c>
      <c r="J451" s="125">
        <f t="shared" si="674"/>
        <v>0</v>
      </c>
      <c r="K451" s="125">
        <f t="shared" si="674"/>
        <v>0</v>
      </c>
      <c r="L451" s="125">
        <f t="shared" si="674"/>
        <v>0</v>
      </c>
      <c r="M451" s="125">
        <f t="shared" si="674"/>
        <v>0</v>
      </c>
      <c r="N451" s="125">
        <f t="shared" si="674"/>
        <v>0</v>
      </c>
      <c r="O451" s="125">
        <f t="shared" si="674"/>
        <v>0</v>
      </c>
      <c r="P451" s="125">
        <f t="shared" si="674"/>
        <v>0</v>
      </c>
      <c r="Q451" s="125">
        <f t="shared" si="674"/>
        <v>0</v>
      </c>
      <c r="R451" s="125">
        <f t="shared" si="674"/>
        <v>0</v>
      </c>
      <c r="S451" s="125">
        <f t="shared" si="674"/>
        <v>0</v>
      </c>
      <c r="T451" s="125">
        <f t="shared" si="674"/>
        <v>0</v>
      </c>
      <c r="U451" s="125">
        <f t="shared" si="674"/>
        <v>0</v>
      </c>
      <c r="V451" s="124"/>
    </row>
    <row r="452" spans="1:22" ht="5.0999999999999996" customHeight="1">
      <c r="A452" s="124"/>
      <c r="B452" s="125"/>
      <c r="C452" s="127" t="s">
        <v>17</v>
      </c>
      <c r="D452" s="124">
        <f>IF(D447&gt;(D$5+3),0,(D$5-D447+3))</f>
        <v>0</v>
      </c>
      <c r="E452" s="124">
        <f t="shared" ref="E452:U452" si="675">IF(E447&gt;(E$5+3),0,(E$5-E447+3))</f>
        <v>0</v>
      </c>
      <c r="F452" s="124">
        <f t="shared" si="675"/>
        <v>0</v>
      </c>
      <c r="G452" s="124">
        <f t="shared" si="675"/>
        <v>0</v>
      </c>
      <c r="H452" s="124">
        <f t="shared" si="675"/>
        <v>0</v>
      </c>
      <c r="I452" s="124">
        <f t="shared" si="675"/>
        <v>0</v>
      </c>
      <c r="J452" s="124">
        <f t="shared" si="675"/>
        <v>0</v>
      </c>
      <c r="K452" s="124">
        <f t="shared" si="675"/>
        <v>0</v>
      </c>
      <c r="L452" s="124">
        <f t="shared" si="675"/>
        <v>0</v>
      </c>
      <c r="M452" s="124">
        <f t="shared" si="675"/>
        <v>0</v>
      </c>
      <c r="N452" s="124">
        <f t="shared" si="675"/>
        <v>0</v>
      </c>
      <c r="O452" s="124">
        <f t="shared" si="675"/>
        <v>0</v>
      </c>
      <c r="P452" s="124">
        <f t="shared" si="675"/>
        <v>0</v>
      </c>
      <c r="Q452" s="124">
        <f t="shared" si="675"/>
        <v>0</v>
      </c>
      <c r="R452" s="124">
        <f t="shared" si="675"/>
        <v>0</v>
      </c>
      <c r="S452" s="124">
        <f t="shared" si="675"/>
        <v>0</v>
      </c>
      <c r="T452" s="124">
        <f t="shared" si="675"/>
        <v>0</v>
      </c>
      <c r="U452" s="124">
        <f t="shared" si="675"/>
        <v>0</v>
      </c>
      <c r="V452" s="124"/>
    </row>
    <row r="453" spans="1:22" ht="5.0999999999999996" customHeight="1">
      <c r="A453" s="124"/>
      <c r="B453" s="125"/>
      <c r="C453" s="126" t="s">
        <v>15</v>
      </c>
      <c r="D453" s="125">
        <f>IF(D$6&gt;($C447-36),D454,IF((D447-D$5+1)&lt;=4,(D454+1),IF((D447-D$5+1)=5,1,0)))</f>
        <v>0</v>
      </c>
      <c r="E453" s="125">
        <f t="shared" ref="E453:U453" si="676">IF(E$6&gt;($C447-36),E454,IF((E447-E$5+1)&lt;=4,(E454+1),IF((E447-E$5+1)=5,1,0)))</f>
        <v>0</v>
      </c>
      <c r="F453" s="125">
        <f t="shared" si="676"/>
        <v>0</v>
      </c>
      <c r="G453" s="125">
        <f t="shared" si="676"/>
        <v>0</v>
      </c>
      <c r="H453" s="125">
        <f t="shared" si="676"/>
        <v>0</v>
      </c>
      <c r="I453" s="125">
        <f t="shared" si="676"/>
        <v>0</v>
      </c>
      <c r="J453" s="125">
        <f t="shared" si="676"/>
        <v>0</v>
      </c>
      <c r="K453" s="125">
        <f t="shared" si="676"/>
        <v>0</v>
      </c>
      <c r="L453" s="125">
        <f t="shared" si="676"/>
        <v>0</v>
      </c>
      <c r="M453" s="125">
        <f t="shared" si="676"/>
        <v>0</v>
      </c>
      <c r="N453" s="125">
        <f t="shared" si="676"/>
        <v>0</v>
      </c>
      <c r="O453" s="125">
        <f t="shared" si="676"/>
        <v>0</v>
      </c>
      <c r="P453" s="125">
        <f t="shared" si="676"/>
        <v>0</v>
      </c>
      <c r="Q453" s="125">
        <f t="shared" si="676"/>
        <v>0</v>
      </c>
      <c r="R453" s="125">
        <f t="shared" si="676"/>
        <v>0</v>
      </c>
      <c r="S453" s="125">
        <f t="shared" si="676"/>
        <v>0</v>
      </c>
      <c r="T453" s="125">
        <f t="shared" si="676"/>
        <v>0</v>
      </c>
      <c r="U453" s="125">
        <f t="shared" si="676"/>
        <v>0</v>
      </c>
      <c r="V453" s="124"/>
    </row>
    <row r="454" spans="1:22" ht="5.0999999999999996" customHeight="1">
      <c r="A454" s="124"/>
      <c r="B454" s="125"/>
      <c r="C454" s="127" t="s">
        <v>16</v>
      </c>
      <c r="D454" s="124">
        <f>IF(D447&gt;(D$5+4),0,(D$5-D447+4))</f>
        <v>0</v>
      </c>
      <c r="E454" s="124">
        <f t="shared" ref="E454:U454" si="677">IF(E447&gt;(E$5+4),0,(E$5-E447+4))</f>
        <v>0</v>
      </c>
      <c r="F454" s="124">
        <f t="shared" si="677"/>
        <v>0</v>
      </c>
      <c r="G454" s="124">
        <f t="shared" si="677"/>
        <v>0</v>
      </c>
      <c r="H454" s="124">
        <f t="shared" si="677"/>
        <v>0</v>
      </c>
      <c r="I454" s="124">
        <f t="shared" si="677"/>
        <v>0</v>
      </c>
      <c r="J454" s="124">
        <f t="shared" si="677"/>
        <v>0</v>
      </c>
      <c r="K454" s="124">
        <f t="shared" si="677"/>
        <v>0</v>
      </c>
      <c r="L454" s="124">
        <f t="shared" si="677"/>
        <v>0</v>
      </c>
      <c r="M454" s="124">
        <f t="shared" si="677"/>
        <v>0</v>
      </c>
      <c r="N454" s="124">
        <f t="shared" si="677"/>
        <v>0</v>
      </c>
      <c r="O454" s="124">
        <f t="shared" si="677"/>
        <v>0</v>
      </c>
      <c r="P454" s="124">
        <f t="shared" si="677"/>
        <v>0</v>
      </c>
      <c r="Q454" s="124">
        <f t="shared" si="677"/>
        <v>0</v>
      </c>
      <c r="R454" s="124">
        <f t="shared" si="677"/>
        <v>0</v>
      </c>
      <c r="S454" s="124">
        <f t="shared" si="677"/>
        <v>0</v>
      </c>
      <c r="T454" s="124">
        <f t="shared" si="677"/>
        <v>0</v>
      </c>
      <c r="U454" s="124">
        <f t="shared" si="677"/>
        <v>0</v>
      </c>
      <c r="V454" s="125"/>
    </row>
    <row r="455" spans="1:22" ht="15.75">
      <c r="A455" s="123">
        <f>'Vnos rezultatov'!B63</f>
        <v>0</v>
      </c>
      <c r="B455" s="123">
        <f>'Vnos rezultatov'!C63</f>
        <v>0</v>
      </c>
      <c r="C455" s="123">
        <f>'Vnos rezultatov'!E63</f>
        <v>10.8</v>
      </c>
      <c r="D455" s="116" t="str">
        <f>'Vnos rezultatov'!H63</f>
        <v>x</v>
      </c>
      <c r="E455" s="116" t="str">
        <f>'Vnos rezultatov'!I63</f>
        <v>x</v>
      </c>
      <c r="F455" s="116" t="str">
        <f>'Vnos rezultatov'!J63</f>
        <v>x</v>
      </c>
      <c r="G455" s="116" t="str">
        <f>'Vnos rezultatov'!K63</f>
        <v>x</v>
      </c>
      <c r="H455" s="116" t="str">
        <f>'Vnos rezultatov'!L63</f>
        <v>x</v>
      </c>
      <c r="I455" s="116" t="str">
        <f>'Vnos rezultatov'!M63</f>
        <v>x</v>
      </c>
      <c r="J455" s="116" t="str">
        <f>'Vnos rezultatov'!N63</f>
        <v>x</v>
      </c>
      <c r="K455" s="116" t="str">
        <f>'Vnos rezultatov'!O63</f>
        <v>x</v>
      </c>
      <c r="L455" s="116" t="str">
        <f>'Vnos rezultatov'!P63</f>
        <v>x</v>
      </c>
      <c r="M455" s="116" t="str">
        <f>'Vnos rezultatov'!Q63</f>
        <v>x</v>
      </c>
      <c r="N455" s="116" t="str">
        <f>'Vnos rezultatov'!R63</f>
        <v>x</v>
      </c>
      <c r="O455" s="116" t="str">
        <f>'Vnos rezultatov'!S63</f>
        <v>x</v>
      </c>
      <c r="P455" s="116" t="str">
        <f>'Vnos rezultatov'!T63</f>
        <v>x</v>
      </c>
      <c r="Q455" s="116" t="str">
        <f>'Vnos rezultatov'!U63</f>
        <v>x</v>
      </c>
      <c r="R455" s="116" t="str">
        <f>'Vnos rezultatov'!V63</f>
        <v>x</v>
      </c>
      <c r="S455" s="116" t="str">
        <f>'Vnos rezultatov'!W63</f>
        <v>x</v>
      </c>
      <c r="T455" s="116" t="str">
        <f>'Vnos rezultatov'!X63</f>
        <v>x</v>
      </c>
      <c r="U455" s="116" t="str">
        <f>'Vnos rezultatov'!Y63</f>
        <v>x</v>
      </c>
      <c r="V455" s="116">
        <f>SUM(D455:U455)</f>
        <v>0</v>
      </c>
    </row>
    <row r="456" spans="1:22" ht="15.75">
      <c r="A456" s="123"/>
      <c r="B456" s="123"/>
      <c r="C456" s="123" t="s">
        <v>11</v>
      </c>
      <c r="D456" s="116">
        <f>IF(D455&gt;(D$5+2),0,(D$5-D455+2))</f>
        <v>0</v>
      </c>
      <c r="E456" s="116">
        <f t="shared" ref="E456:U456" si="678">IF(E455&gt;(E$5+2),0,(E$5-E455+2))</f>
        <v>0</v>
      </c>
      <c r="F456" s="116">
        <f t="shared" si="678"/>
        <v>0</v>
      </c>
      <c r="G456" s="116">
        <f t="shared" si="678"/>
        <v>0</v>
      </c>
      <c r="H456" s="116">
        <f t="shared" si="678"/>
        <v>0</v>
      </c>
      <c r="I456" s="116">
        <f t="shared" si="678"/>
        <v>0</v>
      </c>
      <c r="J456" s="116">
        <f t="shared" si="678"/>
        <v>0</v>
      </c>
      <c r="K456" s="116">
        <f t="shared" si="678"/>
        <v>0</v>
      </c>
      <c r="L456" s="116">
        <f t="shared" si="678"/>
        <v>0</v>
      </c>
      <c r="M456" s="116">
        <f t="shared" si="678"/>
        <v>0</v>
      </c>
      <c r="N456" s="116">
        <f t="shared" si="678"/>
        <v>0</v>
      </c>
      <c r="O456" s="116">
        <f t="shared" si="678"/>
        <v>0</v>
      </c>
      <c r="P456" s="116">
        <f t="shared" si="678"/>
        <v>0</v>
      </c>
      <c r="Q456" s="116">
        <f t="shared" si="678"/>
        <v>0</v>
      </c>
      <c r="R456" s="116">
        <f t="shared" si="678"/>
        <v>0</v>
      </c>
      <c r="S456" s="116">
        <f t="shared" si="678"/>
        <v>0</v>
      </c>
      <c r="T456" s="116">
        <f t="shared" si="678"/>
        <v>0</v>
      </c>
      <c r="U456" s="116">
        <f t="shared" si="678"/>
        <v>0</v>
      </c>
      <c r="V456" s="116">
        <f>SUM(D456:U456)</f>
        <v>0</v>
      </c>
    </row>
    <row r="457" spans="1:22" ht="15.75">
      <c r="A457" s="123"/>
      <c r="B457" s="123"/>
      <c r="C457" s="123" t="s">
        <v>12</v>
      </c>
      <c r="D457" s="116">
        <f t="shared" ref="D457:E457" si="679">IF(D455="x",0,IF($C455&gt;18,IF($C455&gt;36,D461,D459),D458))</f>
        <v>0</v>
      </c>
      <c r="E457" s="116">
        <f t="shared" si="679"/>
        <v>0</v>
      </c>
      <c r="F457" s="116">
        <f>IF(F455="x",0,IF($C455&gt;18,IF($C455&gt;36,F461,F459),F458))</f>
        <v>0</v>
      </c>
      <c r="G457" s="116">
        <f t="shared" ref="G457:J457" si="680">IF(G455="x",0,IF($C455&gt;18,IF($C455&gt;36,G461,G459),G458))</f>
        <v>0</v>
      </c>
      <c r="H457" s="116">
        <f t="shared" si="680"/>
        <v>0</v>
      </c>
      <c r="I457" s="116">
        <f t="shared" si="680"/>
        <v>0</v>
      </c>
      <c r="J457" s="116">
        <f t="shared" si="680"/>
        <v>0</v>
      </c>
      <c r="K457" s="116">
        <f>IF(K455="x",0,IF($C455&gt;18,IF($C455&gt;36,K461,K459),K458))</f>
        <v>0</v>
      </c>
      <c r="L457" s="116">
        <f t="shared" ref="L457:M457" si="681">IF(L455="x",0,IF($C455&gt;18,IF($C455&gt;36,L461,L459),L458))</f>
        <v>0</v>
      </c>
      <c r="M457" s="116">
        <f t="shared" si="681"/>
        <v>0</v>
      </c>
      <c r="N457" s="116">
        <f>IF(N455="x",0,IF($C455&gt;18,IF($C455&gt;36,N461,N459),N458))</f>
        <v>0</v>
      </c>
      <c r="O457" s="116">
        <f t="shared" ref="O457:P457" si="682">IF(O455="x",0,IF($C455&gt;18,IF($C455&gt;36,O461,O459),O458))</f>
        <v>0</v>
      </c>
      <c r="P457" s="116">
        <f t="shared" si="682"/>
        <v>0</v>
      </c>
      <c r="Q457" s="116">
        <f>IF(Q455="x",0,IF($C455&gt;18,IF($C455&gt;36,Q461,Q459),Q458))</f>
        <v>0</v>
      </c>
      <c r="R457" s="116">
        <f t="shared" ref="R457:S457" si="683">IF(R455="x",0,IF($C455&gt;18,IF($C455&gt;36,R461,R459),R458))</f>
        <v>0</v>
      </c>
      <c r="S457" s="116">
        <f t="shared" si="683"/>
        <v>0</v>
      </c>
      <c r="T457" s="116">
        <f>IF(T455="x",0,IF($C455&gt;18,IF($C455&gt;36,T461,T459),T458))</f>
        <v>0</v>
      </c>
      <c r="U457" s="116">
        <f t="shared" ref="U457" si="684">IF(U455="x",0,IF($C455&gt;18,IF($C455&gt;36,U461,U459),U458))</f>
        <v>0</v>
      </c>
      <c r="V457" s="116">
        <f>SUM(D457:U457)</f>
        <v>0</v>
      </c>
    </row>
    <row r="458" spans="1:22" ht="5.0999999999999996" customHeight="1">
      <c r="A458" s="124"/>
      <c r="B458" s="125"/>
      <c r="C458" s="126" t="s">
        <v>13</v>
      </c>
      <c r="D458" s="125" t="e">
        <f t="shared" ref="D458:U458" si="685">IF(D$6&gt;$C455,D456,IF((D455-D$5)&lt;=2,(D456+1),IF((D455-D$5+1)=3,1,0)))</f>
        <v>#VALUE!</v>
      </c>
      <c r="E458" s="125">
        <f t="shared" si="685"/>
        <v>0</v>
      </c>
      <c r="F458" s="125">
        <f t="shared" si="685"/>
        <v>0</v>
      </c>
      <c r="G458" s="125" t="e">
        <f t="shared" si="685"/>
        <v>#VALUE!</v>
      </c>
      <c r="H458" s="125" t="e">
        <f t="shared" si="685"/>
        <v>#VALUE!</v>
      </c>
      <c r="I458" s="125" t="e">
        <f t="shared" si="685"/>
        <v>#VALUE!</v>
      </c>
      <c r="J458" s="125">
        <f t="shared" si="685"/>
        <v>0</v>
      </c>
      <c r="K458" s="125" t="e">
        <f t="shared" si="685"/>
        <v>#VALUE!</v>
      </c>
      <c r="L458" s="125">
        <f t="shared" si="685"/>
        <v>0</v>
      </c>
      <c r="M458" s="125" t="e">
        <f t="shared" si="685"/>
        <v>#VALUE!</v>
      </c>
      <c r="N458" s="125">
        <f t="shared" si="685"/>
        <v>0</v>
      </c>
      <c r="O458" s="125">
        <f t="shared" si="685"/>
        <v>0</v>
      </c>
      <c r="P458" s="125" t="e">
        <f t="shared" si="685"/>
        <v>#VALUE!</v>
      </c>
      <c r="Q458" s="125" t="e">
        <f t="shared" si="685"/>
        <v>#VALUE!</v>
      </c>
      <c r="R458" s="125" t="e">
        <f t="shared" si="685"/>
        <v>#VALUE!</v>
      </c>
      <c r="S458" s="125">
        <f t="shared" si="685"/>
        <v>0</v>
      </c>
      <c r="T458" s="125" t="e">
        <f t="shared" si="685"/>
        <v>#VALUE!</v>
      </c>
      <c r="U458" s="125">
        <f t="shared" si="685"/>
        <v>0</v>
      </c>
      <c r="V458" s="124"/>
    </row>
    <row r="459" spans="1:22" ht="5.0999999999999996" customHeight="1">
      <c r="A459" s="124"/>
      <c r="B459" s="125"/>
      <c r="C459" s="126" t="s">
        <v>14</v>
      </c>
      <c r="D459" s="125">
        <f>IF(D$6&gt;($C455-18),D460,IF((D455-D$5+1)&lt;=3,(D460+1),IF((D455-D$5+1)=4,1,0)))</f>
        <v>0</v>
      </c>
      <c r="E459" s="125">
        <f t="shared" ref="E459:U459" si="686">IF(E$6&gt;($C455-18),E460,IF((E455-E$5+1)&lt;=3,(E460+1),IF((E455-E$5+1)=4,1,0)))</f>
        <v>0</v>
      </c>
      <c r="F459" s="125">
        <f t="shared" si="686"/>
        <v>0</v>
      </c>
      <c r="G459" s="125">
        <f t="shared" si="686"/>
        <v>0</v>
      </c>
      <c r="H459" s="125">
        <f t="shared" si="686"/>
        <v>0</v>
      </c>
      <c r="I459" s="125">
        <f t="shared" si="686"/>
        <v>0</v>
      </c>
      <c r="J459" s="125">
        <f t="shared" si="686"/>
        <v>0</v>
      </c>
      <c r="K459" s="125">
        <f t="shared" si="686"/>
        <v>0</v>
      </c>
      <c r="L459" s="125">
        <f t="shared" si="686"/>
        <v>0</v>
      </c>
      <c r="M459" s="125">
        <f t="shared" si="686"/>
        <v>0</v>
      </c>
      <c r="N459" s="125">
        <f t="shared" si="686"/>
        <v>0</v>
      </c>
      <c r="O459" s="125">
        <f t="shared" si="686"/>
        <v>0</v>
      </c>
      <c r="P459" s="125">
        <f t="shared" si="686"/>
        <v>0</v>
      </c>
      <c r="Q459" s="125">
        <f t="shared" si="686"/>
        <v>0</v>
      </c>
      <c r="R459" s="125">
        <f t="shared" si="686"/>
        <v>0</v>
      </c>
      <c r="S459" s="125">
        <f t="shared" si="686"/>
        <v>0</v>
      </c>
      <c r="T459" s="125">
        <f t="shared" si="686"/>
        <v>0</v>
      </c>
      <c r="U459" s="125">
        <f t="shared" si="686"/>
        <v>0</v>
      </c>
      <c r="V459" s="124"/>
    </row>
    <row r="460" spans="1:22" ht="5.0999999999999996" customHeight="1">
      <c r="A460" s="124"/>
      <c r="B460" s="125"/>
      <c r="C460" s="127" t="s">
        <v>17</v>
      </c>
      <c r="D460" s="124">
        <f>IF(D455&gt;(D$5+3),0,(D$5-D455+3))</f>
        <v>0</v>
      </c>
      <c r="E460" s="124">
        <f t="shared" ref="E460:U460" si="687">IF(E455&gt;(E$5+3),0,(E$5-E455+3))</f>
        <v>0</v>
      </c>
      <c r="F460" s="124">
        <f t="shared" si="687"/>
        <v>0</v>
      </c>
      <c r="G460" s="124">
        <f t="shared" si="687"/>
        <v>0</v>
      </c>
      <c r="H460" s="124">
        <f t="shared" si="687"/>
        <v>0</v>
      </c>
      <c r="I460" s="124">
        <f t="shared" si="687"/>
        <v>0</v>
      </c>
      <c r="J460" s="124">
        <f t="shared" si="687"/>
        <v>0</v>
      </c>
      <c r="K460" s="124">
        <f t="shared" si="687"/>
        <v>0</v>
      </c>
      <c r="L460" s="124">
        <f t="shared" si="687"/>
        <v>0</v>
      </c>
      <c r="M460" s="124">
        <f t="shared" si="687"/>
        <v>0</v>
      </c>
      <c r="N460" s="124">
        <f t="shared" si="687"/>
        <v>0</v>
      </c>
      <c r="O460" s="124">
        <f t="shared" si="687"/>
        <v>0</v>
      </c>
      <c r="P460" s="124">
        <f t="shared" si="687"/>
        <v>0</v>
      </c>
      <c r="Q460" s="124">
        <f t="shared" si="687"/>
        <v>0</v>
      </c>
      <c r="R460" s="124">
        <f t="shared" si="687"/>
        <v>0</v>
      </c>
      <c r="S460" s="124">
        <f t="shared" si="687"/>
        <v>0</v>
      </c>
      <c r="T460" s="124">
        <f t="shared" si="687"/>
        <v>0</v>
      </c>
      <c r="U460" s="124">
        <f t="shared" si="687"/>
        <v>0</v>
      </c>
      <c r="V460" s="124"/>
    </row>
    <row r="461" spans="1:22" ht="5.0999999999999996" customHeight="1">
      <c r="A461" s="124"/>
      <c r="B461" s="125"/>
      <c r="C461" s="126" t="s">
        <v>15</v>
      </c>
      <c r="D461" s="125">
        <f>IF(D$6&gt;($C455-36),D462,IF((D455-D$5+1)&lt;=4,(D462+1),IF((D455-D$5+1)=5,1,0)))</f>
        <v>0</v>
      </c>
      <c r="E461" s="125">
        <f t="shared" ref="E461:U461" si="688">IF(E$6&gt;($C455-36),E462,IF((E455-E$5+1)&lt;=4,(E462+1),IF((E455-E$5+1)=5,1,0)))</f>
        <v>0</v>
      </c>
      <c r="F461" s="125">
        <f t="shared" si="688"/>
        <v>0</v>
      </c>
      <c r="G461" s="125">
        <f t="shared" si="688"/>
        <v>0</v>
      </c>
      <c r="H461" s="125">
        <f t="shared" si="688"/>
        <v>0</v>
      </c>
      <c r="I461" s="125">
        <f t="shared" si="688"/>
        <v>0</v>
      </c>
      <c r="J461" s="125">
        <f t="shared" si="688"/>
        <v>0</v>
      </c>
      <c r="K461" s="125">
        <f t="shared" si="688"/>
        <v>0</v>
      </c>
      <c r="L461" s="125">
        <f t="shared" si="688"/>
        <v>0</v>
      </c>
      <c r="M461" s="125">
        <f t="shared" si="688"/>
        <v>0</v>
      </c>
      <c r="N461" s="125">
        <f t="shared" si="688"/>
        <v>0</v>
      </c>
      <c r="O461" s="125">
        <f t="shared" si="688"/>
        <v>0</v>
      </c>
      <c r="P461" s="125">
        <f t="shared" si="688"/>
        <v>0</v>
      </c>
      <c r="Q461" s="125">
        <f t="shared" si="688"/>
        <v>0</v>
      </c>
      <c r="R461" s="125">
        <f t="shared" si="688"/>
        <v>0</v>
      </c>
      <c r="S461" s="125">
        <f t="shared" si="688"/>
        <v>0</v>
      </c>
      <c r="T461" s="125">
        <f t="shared" si="688"/>
        <v>0</v>
      </c>
      <c r="U461" s="125">
        <f t="shared" si="688"/>
        <v>0</v>
      </c>
      <c r="V461" s="124"/>
    </row>
    <row r="462" spans="1:22" ht="5.0999999999999996" customHeight="1">
      <c r="A462" s="124"/>
      <c r="B462" s="125"/>
      <c r="C462" s="127" t="s">
        <v>16</v>
      </c>
      <c r="D462" s="124">
        <f>IF(D455&gt;(D$5+4),0,(D$5-D455+4))</f>
        <v>0</v>
      </c>
      <c r="E462" s="124">
        <f t="shared" ref="E462:U462" si="689">IF(E455&gt;(E$5+4),0,(E$5-E455+4))</f>
        <v>0</v>
      </c>
      <c r="F462" s="124">
        <f t="shared" si="689"/>
        <v>0</v>
      </c>
      <c r="G462" s="124">
        <f t="shared" si="689"/>
        <v>0</v>
      </c>
      <c r="H462" s="124">
        <f t="shared" si="689"/>
        <v>0</v>
      </c>
      <c r="I462" s="124">
        <f t="shared" si="689"/>
        <v>0</v>
      </c>
      <c r="J462" s="124">
        <f t="shared" si="689"/>
        <v>0</v>
      </c>
      <c r="K462" s="124">
        <f t="shared" si="689"/>
        <v>0</v>
      </c>
      <c r="L462" s="124">
        <f t="shared" si="689"/>
        <v>0</v>
      </c>
      <c r="M462" s="124">
        <f t="shared" si="689"/>
        <v>0</v>
      </c>
      <c r="N462" s="124">
        <f t="shared" si="689"/>
        <v>0</v>
      </c>
      <c r="O462" s="124">
        <f t="shared" si="689"/>
        <v>0</v>
      </c>
      <c r="P462" s="124">
        <f t="shared" si="689"/>
        <v>0</v>
      </c>
      <c r="Q462" s="124">
        <f t="shared" si="689"/>
        <v>0</v>
      </c>
      <c r="R462" s="124">
        <f t="shared" si="689"/>
        <v>0</v>
      </c>
      <c r="S462" s="124">
        <f t="shared" si="689"/>
        <v>0</v>
      </c>
      <c r="T462" s="124">
        <f t="shared" si="689"/>
        <v>0</v>
      </c>
      <c r="U462" s="124">
        <f t="shared" si="689"/>
        <v>0</v>
      </c>
      <c r="V462" s="125"/>
    </row>
    <row r="463" spans="1:22" ht="15.75">
      <c r="A463" s="123">
        <f>'Vnos rezultatov'!B64</f>
        <v>0</v>
      </c>
      <c r="B463" s="123">
        <f>'Vnos rezultatov'!C64</f>
        <v>0</v>
      </c>
      <c r="C463" s="123">
        <f>'Vnos rezultatov'!E64</f>
        <v>10.8</v>
      </c>
      <c r="D463" s="116" t="str">
        <f>'Vnos rezultatov'!H64</f>
        <v>x</v>
      </c>
      <c r="E463" s="116" t="str">
        <f>'Vnos rezultatov'!I64</f>
        <v>x</v>
      </c>
      <c r="F463" s="116" t="str">
        <f>'Vnos rezultatov'!J64</f>
        <v>x</v>
      </c>
      <c r="G463" s="116" t="str">
        <f>'Vnos rezultatov'!K64</f>
        <v>x</v>
      </c>
      <c r="H463" s="116" t="str">
        <f>'Vnos rezultatov'!L64</f>
        <v>x</v>
      </c>
      <c r="I463" s="116" t="str">
        <f>'Vnos rezultatov'!M64</f>
        <v>x</v>
      </c>
      <c r="J463" s="116" t="str">
        <f>'Vnos rezultatov'!N64</f>
        <v>x</v>
      </c>
      <c r="K463" s="116" t="str">
        <f>'Vnos rezultatov'!O64</f>
        <v>x</v>
      </c>
      <c r="L463" s="116" t="str">
        <f>'Vnos rezultatov'!P64</f>
        <v>x</v>
      </c>
      <c r="M463" s="116" t="str">
        <f>'Vnos rezultatov'!Q64</f>
        <v>x</v>
      </c>
      <c r="N463" s="116" t="str">
        <f>'Vnos rezultatov'!R64</f>
        <v>x</v>
      </c>
      <c r="O463" s="116" t="str">
        <f>'Vnos rezultatov'!S64</f>
        <v>x</v>
      </c>
      <c r="P463" s="116" t="str">
        <f>'Vnos rezultatov'!T64</f>
        <v>x</v>
      </c>
      <c r="Q463" s="116" t="str">
        <f>'Vnos rezultatov'!U64</f>
        <v>x</v>
      </c>
      <c r="R463" s="116" t="str">
        <f>'Vnos rezultatov'!V64</f>
        <v>x</v>
      </c>
      <c r="S463" s="116" t="str">
        <f>'Vnos rezultatov'!W64</f>
        <v>x</v>
      </c>
      <c r="T463" s="116" t="str">
        <f>'Vnos rezultatov'!X64</f>
        <v>x</v>
      </c>
      <c r="U463" s="116" t="str">
        <f>'Vnos rezultatov'!Y64</f>
        <v>x</v>
      </c>
      <c r="V463" s="116">
        <f>SUM(D463:U463)</f>
        <v>0</v>
      </c>
    </row>
    <row r="464" spans="1:22" ht="15.75">
      <c r="A464" s="123"/>
      <c r="B464" s="123"/>
      <c r="C464" s="123" t="s">
        <v>11</v>
      </c>
      <c r="D464" s="116">
        <f>IF(D463&gt;(D$5+2),0,(D$5-D463+2))</f>
        <v>0</v>
      </c>
      <c r="E464" s="116">
        <f t="shared" ref="E464:U464" si="690">IF(E463&gt;(E$5+2),0,(E$5-E463+2))</f>
        <v>0</v>
      </c>
      <c r="F464" s="116">
        <f t="shared" si="690"/>
        <v>0</v>
      </c>
      <c r="G464" s="116">
        <f t="shared" si="690"/>
        <v>0</v>
      </c>
      <c r="H464" s="116">
        <f t="shared" si="690"/>
        <v>0</v>
      </c>
      <c r="I464" s="116">
        <f t="shared" si="690"/>
        <v>0</v>
      </c>
      <c r="J464" s="116">
        <f t="shared" si="690"/>
        <v>0</v>
      </c>
      <c r="K464" s="116">
        <f t="shared" si="690"/>
        <v>0</v>
      </c>
      <c r="L464" s="116">
        <f t="shared" si="690"/>
        <v>0</v>
      </c>
      <c r="M464" s="116">
        <f t="shared" si="690"/>
        <v>0</v>
      </c>
      <c r="N464" s="116">
        <f t="shared" si="690"/>
        <v>0</v>
      </c>
      <c r="O464" s="116">
        <f t="shared" si="690"/>
        <v>0</v>
      </c>
      <c r="P464" s="116">
        <f t="shared" si="690"/>
        <v>0</v>
      </c>
      <c r="Q464" s="116">
        <f t="shared" si="690"/>
        <v>0</v>
      </c>
      <c r="R464" s="116">
        <f t="shared" si="690"/>
        <v>0</v>
      </c>
      <c r="S464" s="116">
        <f t="shared" si="690"/>
        <v>0</v>
      </c>
      <c r="T464" s="116">
        <f t="shared" si="690"/>
        <v>0</v>
      </c>
      <c r="U464" s="116">
        <f t="shared" si="690"/>
        <v>0</v>
      </c>
      <c r="V464" s="116">
        <f>SUM(D464:U464)</f>
        <v>0</v>
      </c>
    </row>
    <row r="465" spans="1:22" ht="15.75">
      <c r="A465" s="123"/>
      <c r="B465" s="123"/>
      <c r="C465" s="123" t="s">
        <v>12</v>
      </c>
      <c r="D465" s="116">
        <f t="shared" ref="D465:E465" si="691">IF(D463="x",0,IF($C463&gt;18,IF($C463&gt;36,D469,D467),D466))</f>
        <v>0</v>
      </c>
      <c r="E465" s="116">
        <f t="shared" si="691"/>
        <v>0</v>
      </c>
      <c r="F465" s="116">
        <f>IF(F463="x",0,IF($C463&gt;18,IF($C463&gt;36,F469,F467),F466))</f>
        <v>0</v>
      </c>
      <c r="G465" s="116">
        <f t="shared" ref="G465:J465" si="692">IF(G463="x",0,IF($C463&gt;18,IF($C463&gt;36,G469,G467),G466))</f>
        <v>0</v>
      </c>
      <c r="H465" s="116">
        <f t="shared" si="692"/>
        <v>0</v>
      </c>
      <c r="I465" s="116">
        <f t="shared" si="692"/>
        <v>0</v>
      </c>
      <c r="J465" s="116">
        <f t="shared" si="692"/>
        <v>0</v>
      </c>
      <c r="K465" s="116">
        <f>IF(K463="x",0,IF($C463&gt;18,IF($C463&gt;36,K469,K467),K466))</f>
        <v>0</v>
      </c>
      <c r="L465" s="116">
        <f t="shared" ref="L465:M465" si="693">IF(L463="x",0,IF($C463&gt;18,IF($C463&gt;36,L469,L467),L466))</f>
        <v>0</v>
      </c>
      <c r="M465" s="116">
        <f t="shared" si="693"/>
        <v>0</v>
      </c>
      <c r="N465" s="116">
        <f>IF(N463="x",0,IF($C463&gt;18,IF($C463&gt;36,N469,N467),N466))</f>
        <v>0</v>
      </c>
      <c r="O465" s="116">
        <f t="shared" ref="O465:P465" si="694">IF(O463="x",0,IF($C463&gt;18,IF($C463&gt;36,O469,O467),O466))</f>
        <v>0</v>
      </c>
      <c r="P465" s="116">
        <f t="shared" si="694"/>
        <v>0</v>
      </c>
      <c r="Q465" s="116">
        <f>IF(Q463="x",0,IF($C463&gt;18,IF($C463&gt;36,Q469,Q467),Q466))</f>
        <v>0</v>
      </c>
      <c r="R465" s="116">
        <f t="shared" ref="R465:S465" si="695">IF(R463="x",0,IF($C463&gt;18,IF($C463&gt;36,R469,R467),R466))</f>
        <v>0</v>
      </c>
      <c r="S465" s="116">
        <f t="shared" si="695"/>
        <v>0</v>
      </c>
      <c r="T465" s="116">
        <f>IF(T463="x",0,IF($C463&gt;18,IF($C463&gt;36,T469,T467),T466))</f>
        <v>0</v>
      </c>
      <c r="U465" s="116">
        <f t="shared" ref="U465" si="696">IF(U463="x",0,IF($C463&gt;18,IF($C463&gt;36,U469,U467),U466))</f>
        <v>0</v>
      </c>
      <c r="V465" s="116">
        <f>SUM(D465:U465)</f>
        <v>0</v>
      </c>
    </row>
    <row r="466" spans="1:22" ht="5.0999999999999996" customHeight="1">
      <c r="A466" s="124"/>
      <c r="B466" s="125"/>
      <c r="C466" s="126" t="s">
        <v>13</v>
      </c>
      <c r="D466" s="125" t="e">
        <f t="shared" ref="D466:U466" si="697">IF(D$6&gt;$C463,D464,IF((D463-D$5)&lt;=2,(D464+1),IF((D463-D$5+1)=3,1,0)))</f>
        <v>#VALUE!</v>
      </c>
      <c r="E466" s="125">
        <f t="shared" si="697"/>
        <v>0</v>
      </c>
      <c r="F466" s="125">
        <f t="shared" si="697"/>
        <v>0</v>
      </c>
      <c r="G466" s="125" t="e">
        <f t="shared" si="697"/>
        <v>#VALUE!</v>
      </c>
      <c r="H466" s="125" t="e">
        <f t="shared" si="697"/>
        <v>#VALUE!</v>
      </c>
      <c r="I466" s="125" t="e">
        <f t="shared" si="697"/>
        <v>#VALUE!</v>
      </c>
      <c r="J466" s="125">
        <f t="shared" si="697"/>
        <v>0</v>
      </c>
      <c r="K466" s="125" t="e">
        <f t="shared" si="697"/>
        <v>#VALUE!</v>
      </c>
      <c r="L466" s="125">
        <f t="shared" si="697"/>
        <v>0</v>
      </c>
      <c r="M466" s="125" t="e">
        <f t="shared" si="697"/>
        <v>#VALUE!</v>
      </c>
      <c r="N466" s="125">
        <f t="shared" si="697"/>
        <v>0</v>
      </c>
      <c r="O466" s="125">
        <f t="shared" si="697"/>
        <v>0</v>
      </c>
      <c r="P466" s="125" t="e">
        <f t="shared" si="697"/>
        <v>#VALUE!</v>
      </c>
      <c r="Q466" s="125" t="e">
        <f t="shared" si="697"/>
        <v>#VALUE!</v>
      </c>
      <c r="R466" s="125" t="e">
        <f t="shared" si="697"/>
        <v>#VALUE!</v>
      </c>
      <c r="S466" s="125">
        <f t="shared" si="697"/>
        <v>0</v>
      </c>
      <c r="T466" s="125" t="e">
        <f t="shared" si="697"/>
        <v>#VALUE!</v>
      </c>
      <c r="U466" s="125">
        <f t="shared" si="697"/>
        <v>0</v>
      </c>
      <c r="V466" s="124"/>
    </row>
    <row r="467" spans="1:22" ht="5.0999999999999996" customHeight="1">
      <c r="A467" s="124"/>
      <c r="B467" s="125"/>
      <c r="C467" s="126" t="s">
        <v>14</v>
      </c>
      <c r="D467" s="125">
        <f>IF(D$6&gt;($C463-18),D468,IF((D463-D$5+1)&lt;=3,(D468+1),IF((D463-D$5+1)=4,1,0)))</f>
        <v>0</v>
      </c>
      <c r="E467" s="125">
        <f t="shared" ref="E467:U467" si="698">IF(E$6&gt;($C463-18),E468,IF((E463-E$5+1)&lt;=3,(E468+1),IF((E463-E$5+1)=4,1,0)))</f>
        <v>0</v>
      </c>
      <c r="F467" s="125">
        <f t="shared" si="698"/>
        <v>0</v>
      </c>
      <c r="G467" s="125">
        <f t="shared" si="698"/>
        <v>0</v>
      </c>
      <c r="H467" s="125">
        <f t="shared" si="698"/>
        <v>0</v>
      </c>
      <c r="I467" s="125">
        <f t="shared" si="698"/>
        <v>0</v>
      </c>
      <c r="J467" s="125">
        <f t="shared" si="698"/>
        <v>0</v>
      </c>
      <c r="K467" s="125">
        <f t="shared" si="698"/>
        <v>0</v>
      </c>
      <c r="L467" s="125">
        <f t="shared" si="698"/>
        <v>0</v>
      </c>
      <c r="M467" s="125">
        <f t="shared" si="698"/>
        <v>0</v>
      </c>
      <c r="N467" s="125">
        <f t="shared" si="698"/>
        <v>0</v>
      </c>
      <c r="O467" s="125">
        <f t="shared" si="698"/>
        <v>0</v>
      </c>
      <c r="P467" s="125">
        <f t="shared" si="698"/>
        <v>0</v>
      </c>
      <c r="Q467" s="125">
        <f t="shared" si="698"/>
        <v>0</v>
      </c>
      <c r="R467" s="125">
        <f t="shared" si="698"/>
        <v>0</v>
      </c>
      <c r="S467" s="125">
        <f t="shared" si="698"/>
        <v>0</v>
      </c>
      <c r="T467" s="125">
        <f t="shared" si="698"/>
        <v>0</v>
      </c>
      <c r="U467" s="125">
        <f t="shared" si="698"/>
        <v>0</v>
      </c>
      <c r="V467" s="124"/>
    </row>
    <row r="468" spans="1:22" ht="5.0999999999999996" customHeight="1">
      <c r="A468" s="124"/>
      <c r="B468" s="125"/>
      <c r="C468" s="127" t="s">
        <v>17</v>
      </c>
      <c r="D468" s="124">
        <f>IF(D463&gt;(D$5+3),0,(D$5-D463+3))</f>
        <v>0</v>
      </c>
      <c r="E468" s="124">
        <f t="shared" ref="E468:U468" si="699">IF(E463&gt;(E$5+3),0,(E$5-E463+3))</f>
        <v>0</v>
      </c>
      <c r="F468" s="124">
        <f t="shared" si="699"/>
        <v>0</v>
      </c>
      <c r="G468" s="124">
        <f t="shared" si="699"/>
        <v>0</v>
      </c>
      <c r="H468" s="124">
        <f t="shared" si="699"/>
        <v>0</v>
      </c>
      <c r="I468" s="124">
        <f t="shared" si="699"/>
        <v>0</v>
      </c>
      <c r="J468" s="124">
        <f t="shared" si="699"/>
        <v>0</v>
      </c>
      <c r="K468" s="124">
        <f t="shared" si="699"/>
        <v>0</v>
      </c>
      <c r="L468" s="124">
        <f t="shared" si="699"/>
        <v>0</v>
      </c>
      <c r="M468" s="124">
        <f t="shared" si="699"/>
        <v>0</v>
      </c>
      <c r="N468" s="124">
        <f t="shared" si="699"/>
        <v>0</v>
      </c>
      <c r="O468" s="124">
        <f t="shared" si="699"/>
        <v>0</v>
      </c>
      <c r="P468" s="124">
        <f t="shared" si="699"/>
        <v>0</v>
      </c>
      <c r="Q468" s="124">
        <f t="shared" si="699"/>
        <v>0</v>
      </c>
      <c r="R468" s="124">
        <f t="shared" si="699"/>
        <v>0</v>
      </c>
      <c r="S468" s="124">
        <f t="shared" si="699"/>
        <v>0</v>
      </c>
      <c r="T468" s="124">
        <f t="shared" si="699"/>
        <v>0</v>
      </c>
      <c r="U468" s="124">
        <f t="shared" si="699"/>
        <v>0</v>
      </c>
      <c r="V468" s="124"/>
    </row>
    <row r="469" spans="1:22" ht="5.0999999999999996" customHeight="1">
      <c r="A469" s="124"/>
      <c r="B469" s="125"/>
      <c r="C469" s="126" t="s">
        <v>15</v>
      </c>
      <c r="D469" s="125">
        <f>IF(D$6&gt;($C463-36),D470,IF((D463-D$5+1)&lt;=4,(D470+1),IF((D463-D$5+1)=5,1,0)))</f>
        <v>0</v>
      </c>
      <c r="E469" s="125">
        <f t="shared" ref="E469:U469" si="700">IF(E$6&gt;($C463-36),E470,IF((E463-E$5+1)&lt;=4,(E470+1),IF((E463-E$5+1)=5,1,0)))</f>
        <v>0</v>
      </c>
      <c r="F469" s="125">
        <f t="shared" si="700"/>
        <v>0</v>
      </c>
      <c r="G469" s="125">
        <f t="shared" si="700"/>
        <v>0</v>
      </c>
      <c r="H469" s="125">
        <f t="shared" si="700"/>
        <v>0</v>
      </c>
      <c r="I469" s="125">
        <f t="shared" si="700"/>
        <v>0</v>
      </c>
      <c r="J469" s="125">
        <f t="shared" si="700"/>
        <v>0</v>
      </c>
      <c r="K469" s="125">
        <f t="shared" si="700"/>
        <v>0</v>
      </c>
      <c r="L469" s="125">
        <f t="shared" si="700"/>
        <v>0</v>
      </c>
      <c r="M469" s="125">
        <f t="shared" si="700"/>
        <v>0</v>
      </c>
      <c r="N469" s="125">
        <f t="shared" si="700"/>
        <v>0</v>
      </c>
      <c r="O469" s="125">
        <f t="shared" si="700"/>
        <v>0</v>
      </c>
      <c r="P469" s="125">
        <f t="shared" si="700"/>
        <v>0</v>
      </c>
      <c r="Q469" s="125">
        <f t="shared" si="700"/>
        <v>0</v>
      </c>
      <c r="R469" s="125">
        <f t="shared" si="700"/>
        <v>0</v>
      </c>
      <c r="S469" s="125">
        <f t="shared" si="700"/>
        <v>0</v>
      </c>
      <c r="T469" s="125">
        <f t="shared" si="700"/>
        <v>0</v>
      </c>
      <c r="U469" s="125">
        <f t="shared" si="700"/>
        <v>0</v>
      </c>
      <c r="V469" s="124"/>
    </row>
    <row r="470" spans="1:22" ht="5.0999999999999996" customHeight="1">
      <c r="A470" s="124"/>
      <c r="B470" s="125"/>
      <c r="C470" s="127" t="s">
        <v>16</v>
      </c>
      <c r="D470" s="124">
        <f>IF(D463&gt;(D$5+4),0,(D$5-D463+4))</f>
        <v>0</v>
      </c>
      <c r="E470" s="124">
        <f t="shared" ref="E470:U470" si="701">IF(E463&gt;(E$5+4),0,(E$5-E463+4))</f>
        <v>0</v>
      </c>
      <c r="F470" s="124">
        <f t="shared" si="701"/>
        <v>0</v>
      </c>
      <c r="G470" s="124">
        <f t="shared" si="701"/>
        <v>0</v>
      </c>
      <c r="H470" s="124">
        <f t="shared" si="701"/>
        <v>0</v>
      </c>
      <c r="I470" s="124">
        <f t="shared" si="701"/>
        <v>0</v>
      </c>
      <c r="J470" s="124">
        <f t="shared" si="701"/>
        <v>0</v>
      </c>
      <c r="K470" s="124">
        <f t="shared" si="701"/>
        <v>0</v>
      </c>
      <c r="L470" s="124">
        <f t="shared" si="701"/>
        <v>0</v>
      </c>
      <c r="M470" s="124">
        <f t="shared" si="701"/>
        <v>0</v>
      </c>
      <c r="N470" s="124">
        <f t="shared" si="701"/>
        <v>0</v>
      </c>
      <c r="O470" s="124">
        <f t="shared" si="701"/>
        <v>0</v>
      </c>
      <c r="P470" s="124">
        <f t="shared" si="701"/>
        <v>0</v>
      </c>
      <c r="Q470" s="124">
        <f t="shared" si="701"/>
        <v>0</v>
      </c>
      <c r="R470" s="124">
        <f t="shared" si="701"/>
        <v>0</v>
      </c>
      <c r="S470" s="124">
        <f t="shared" si="701"/>
        <v>0</v>
      </c>
      <c r="T470" s="124">
        <f t="shared" si="701"/>
        <v>0</v>
      </c>
      <c r="U470" s="124">
        <f t="shared" si="701"/>
        <v>0</v>
      </c>
      <c r="V470" s="125"/>
    </row>
    <row r="471" spans="1:22" ht="15.75">
      <c r="A471" s="123">
        <f>'Vnos rezultatov'!B65</f>
        <v>0</v>
      </c>
      <c r="B471" s="123">
        <f>'Vnos rezultatov'!C65</f>
        <v>0</v>
      </c>
      <c r="C471" s="123">
        <f>'Vnos rezultatov'!E65</f>
        <v>10.8</v>
      </c>
      <c r="D471" s="116" t="str">
        <f>'Vnos rezultatov'!H65</f>
        <v>x</v>
      </c>
      <c r="E471" s="116" t="str">
        <f>'Vnos rezultatov'!I65</f>
        <v>x</v>
      </c>
      <c r="F471" s="116" t="str">
        <f>'Vnos rezultatov'!J65</f>
        <v>x</v>
      </c>
      <c r="G471" s="116" t="str">
        <f>'Vnos rezultatov'!K65</f>
        <v>x</v>
      </c>
      <c r="H471" s="116" t="str">
        <f>'Vnos rezultatov'!L65</f>
        <v>x</v>
      </c>
      <c r="I471" s="116" t="str">
        <f>'Vnos rezultatov'!M65</f>
        <v>x</v>
      </c>
      <c r="J471" s="116" t="str">
        <f>'Vnos rezultatov'!N65</f>
        <v>x</v>
      </c>
      <c r="K471" s="116" t="str">
        <f>'Vnos rezultatov'!O65</f>
        <v>x</v>
      </c>
      <c r="L471" s="116" t="str">
        <f>'Vnos rezultatov'!P65</f>
        <v>x</v>
      </c>
      <c r="M471" s="116" t="str">
        <f>'Vnos rezultatov'!Q65</f>
        <v>x</v>
      </c>
      <c r="N471" s="116" t="str">
        <f>'Vnos rezultatov'!R65</f>
        <v>x</v>
      </c>
      <c r="O471" s="116" t="str">
        <f>'Vnos rezultatov'!S65</f>
        <v>x</v>
      </c>
      <c r="P471" s="116" t="str">
        <f>'Vnos rezultatov'!T65</f>
        <v>x</v>
      </c>
      <c r="Q471" s="116" t="str">
        <f>'Vnos rezultatov'!U65</f>
        <v>x</v>
      </c>
      <c r="R471" s="116" t="str">
        <f>'Vnos rezultatov'!V65</f>
        <v>x</v>
      </c>
      <c r="S471" s="116" t="str">
        <f>'Vnos rezultatov'!W65</f>
        <v>x</v>
      </c>
      <c r="T471" s="116" t="str">
        <f>'Vnos rezultatov'!X65</f>
        <v>x</v>
      </c>
      <c r="U471" s="116" t="str">
        <f>'Vnos rezultatov'!Y65</f>
        <v>x</v>
      </c>
      <c r="V471" s="116">
        <f>SUM(D471:U471)</f>
        <v>0</v>
      </c>
    </row>
    <row r="472" spans="1:22" ht="15.75">
      <c r="A472" s="123"/>
      <c r="B472" s="123"/>
      <c r="C472" s="123" t="s">
        <v>11</v>
      </c>
      <c r="D472" s="116">
        <f>IF(D471&gt;(D$5+2),0,(D$5-D471+2))</f>
        <v>0</v>
      </c>
      <c r="E472" s="116">
        <f t="shared" ref="E472:U472" si="702">IF(E471&gt;(E$5+2),0,(E$5-E471+2))</f>
        <v>0</v>
      </c>
      <c r="F472" s="116">
        <f t="shared" si="702"/>
        <v>0</v>
      </c>
      <c r="G472" s="116">
        <f t="shared" si="702"/>
        <v>0</v>
      </c>
      <c r="H472" s="116">
        <f t="shared" si="702"/>
        <v>0</v>
      </c>
      <c r="I472" s="116">
        <f t="shared" si="702"/>
        <v>0</v>
      </c>
      <c r="J472" s="116">
        <f t="shared" si="702"/>
        <v>0</v>
      </c>
      <c r="K472" s="116">
        <f t="shared" si="702"/>
        <v>0</v>
      </c>
      <c r="L472" s="116">
        <f t="shared" si="702"/>
        <v>0</v>
      </c>
      <c r="M472" s="116">
        <f t="shared" si="702"/>
        <v>0</v>
      </c>
      <c r="N472" s="116">
        <f t="shared" si="702"/>
        <v>0</v>
      </c>
      <c r="O472" s="116">
        <f t="shared" si="702"/>
        <v>0</v>
      </c>
      <c r="P472" s="116">
        <f t="shared" si="702"/>
        <v>0</v>
      </c>
      <c r="Q472" s="116">
        <f t="shared" si="702"/>
        <v>0</v>
      </c>
      <c r="R472" s="116">
        <f t="shared" si="702"/>
        <v>0</v>
      </c>
      <c r="S472" s="116">
        <f t="shared" si="702"/>
        <v>0</v>
      </c>
      <c r="T472" s="116">
        <f t="shared" si="702"/>
        <v>0</v>
      </c>
      <c r="U472" s="116">
        <f t="shared" si="702"/>
        <v>0</v>
      </c>
      <c r="V472" s="116">
        <f>SUM(D472:U472)</f>
        <v>0</v>
      </c>
    </row>
    <row r="473" spans="1:22" ht="15.75">
      <c r="A473" s="123"/>
      <c r="B473" s="123"/>
      <c r="C473" s="123" t="s">
        <v>12</v>
      </c>
      <c r="D473" s="116">
        <f t="shared" ref="D473:E473" si="703">IF(D471="x",0,IF($C471&gt;18,IF($C471&gt;36,D477,D475),D474))</f>
        <v>0</v>
      </c>
      <c r="E473" s="116">
        <f t="shared" si="703"/>
        <v>0</v>
      </c>
      <c r="F473" s="116">
        <f>IF(F471="x",0,IF($C471&gt;18,IF($C471&gt;36,F477,F475),F474))</f>
        <v>0</v>
      </c>
      <c r="G473" s="116">
        <f t="shared" ref="G473:J473" si="704">IF(G471="x",0,IF($C471&gt;18,IF($C471&gt;36,G477,G475),G474))</f>
        <v>0</v>
      </c>
      <c r="H473" s="116">
        <f t="shared" si="704"/>
        <v>0</v>
      </c>
      <c r="I473" s="116">
        <f t="shared" si="704"/>
        <v>0</v>
      </c>
      <c r="J473" s="116">
        <f t="shared" si="704"/>
        <v>0</v>
      </c>
      <c r="K473" s="116">
        <f>IF(K471="x",0,IF($C471&gt;18,IF($C471&gt;36,K477,K475),K474))</f>
        <v>0</v>
      </c>
      <c r="L473" s="116">
        <f t="shared" ref="L473:M473" si="705">IF(L471="x",0,IF($C471&gt;18,IF($C471&gt;36,L477,L475),L474))</f>
        <v>0</v>
      </c>
      <c r="M473" s="116">
        <f t="shared" si="705"/>
        <v>0</v>
      </c>
      <c r="N473" s="116">
        <f>IF(N471="x",0,IF($C471&gt;18,IF($C471&gt;36,N477,N475),N474))</f>
        <v>0</v>
      </c>
      <c r="O473" s="116">
        <f t="shared" ref="O473:P473" si="706">IF(O471="x",0,IF($C471&gt;18,IF($C471&gt;36,O477,O475),O474))</f>
        <v>0</v>
      </c>
      <c r="P473" s="116">
        <f t="shared" si="706"/>
        <v>0</v>
      </c>
      <c r="Q473" s="116">
        <f>IF(Q471="x",0,IF($C471&gt;18,IF($C471&gt;36,Q477,Q475),Q474))</f>
        <v>0</v>
      </c>
      <c r="R473" s="116">
        <f t="shared" ref="R473:S473" si="707">IF(R471="x",0,IF($C471&gt;18,IF($C471&gt;36,R477,R475),R474))</f>
        <v>0</v>
      </c>
      <c r="S473" s="116">
        <f t="shared" si="707"/>
        <v>0</v>
      </c>
      <c r="T473" s="116">
        <f>IF(T471="x",0,IF($C471&gt;18,IF($C471&gt;36,T477,T475),T474))</f>
        <v>0</v>
      </c>
      <c r="U473" s="116">
        <f t="shared" ref="U473" si="708">IF(U471="x",0,IF($C471&gt;18,IF($C471&gt;36,U477,U475),U474))</f>
        <v>0</v>
      </c>
      <c r="V473" s="116">
        <f>SUM(D473:U473)</f>
        <v>0</v>
      </c>
    </row>
    <row r="474" spans="1:22" ht="5.0999999999999996" customHeight="1">
      <c r="A474" s="124"/>
      <c r="B474" s="125"/>
      <c r="C474" s="126" t="s">
        <v>13</v>
      </c>
      <c r="D474" s="125" t="e">
        <f t="shared" ref="D474:U474" si="709">IF(D$6&gt;$C471,D472,IF((D471-D$5)&lt;=2,(D472+1),IF((D471-D$5+1)=3,1,0)))</f>
        <v>#VALUE!</v>
      </c>
      <c r="E474" s="125">
        <f t="shared" si="709"/>
        <v>0</v>
      </c>
      <c r="F474" s="125">
        <f t="shared" si="709"/>
        <v>0</v>
      </c>
      <c r="G474" s="125" t="e">
        <f t="shared" si="709"/>
        <v>#VALUE!</v>
      </c>
      <c r="H474" s="125" t="e">
        <f t="shared" si="709"/>
        <v>#VALUE!</v>
      </c>
      <c r="I474" s="125" t="e">
        <f t="shared" si="709"/>
        <v>#VALUE!</v>
      </c>
      <c r="J474" s="125">
        <f t="shared" si="709"/>
        <v>0</v>
      </c>
      <c r="K474" s="125" t="e">
        <f t="shared" si="709"/>
        <v>#VALUE!</v>
      </c>
      <c r="L474" s="125">
        <f t="shared" si="709"/>
        <v>0</v>
      </c>
      <c r="M474" s="125" t="e">
        <f t="shared" si="709"/>
        <v>#VALUE!</v>
      </c>
      <c r="N474" s="125">
        <f t="shared" si="709"/>
        <v>0</v>
      </c>
      <c r="O474" s="125">
        <f t="shared" si="709"/>
        <v>0</v>
      </c>
      <c r="P474" s="125" t="e">
        <f t="shared" si="709"/>
        <v>#VALUE!</v>
      </c>
      <c r="Q474" s="125" t="e">
        <f t="shared" si="709"/>
        <v>#VALUE!</v>
      </c>
      <c r="R474" s="125" t="e">
        <f t="shared" si="709"/>
        <v>#VALUE!</v>
      </c>
      <c r="S474" s="125">
        <f t="shared" si="709"/>
        <v>0</v>
      </c>
      <c r="T474" s="125" t="e">
        <f t="shared" si="709"/>
        <v>#VALUE!</v>
      </c>
      <c r="U474" s="125">
        <f t="shared" si="709"/>
        <v>0</v>
      </c>
      <c r="V474" s="124"/>
    </row>
    <row r="475" spans="1:22" ht="5.0999999999999996" customHeight="1">
      <c r="A475" s="124"/>
      <c r="B475" s="125"/>
      <c r="C475" s="126" t="s">
        <v>14</v>
      </c>
      <c r="D475" s="125">
        <f>IF(D$6&gt;($C471-18),D476,IF((D471-D$5+1)&lt;=3,(D476+1),IF((D471-D$5+1)=4,1,0)))</f>
        <v>0</v>
      </c>
      <c r="E475" s="125">
        <f t="shared" ref="E475:U475" si="710">IF(E$6&gt;($C471-18),E476,IF((E471-E$5+1)&lt;=3,(E476+1),IF((E471-E$5+1)=4,1,0)))</f>
        <v>0</v>
      </c>
      <c r="F475" s="125">
        <f t="shared" si="710"/>
        <v>0</v>
      </c>
      <c r="G475" s="125">
        <f t="shared" si="710"/>
        <v>0</v>
      </c>
      <c r="H475" s="125">
        <f t="shared" si="710"/>
        <v>0</v>
      </c>
      <c r="I475" s="125">
        <f t="shared" si="710"/>
        <v>0</v>
      </c>
      <c r="J475" s="125">
        <f t="shared" si="710"/>
        <v>0</v>
      </c>
      <c r="K475" s="125">
        <f t="shared" si="710"/>
        <v>0</v>
      </c>
      <c r="L475" s="125">
        <f t="shared" si="710"/>
        <v>0</v>
      </c>
      <c r="M475" s="125">
        <f t="shared" si="710"/>
        <v>0</v>
      </c>
      <c r="N475" s="125">
        <f t="shared" si="710"/>
        <v>0</v>
      </c>
      <c r="O475" s="125">
        <f t="shared" si="710"/>
        <v>0</v>
      </c>
      <c r="P475" s="125">
        <f t="shared" si="710"/>
        <v>0</v>
      </c>
      <c r="Q475" s="125">
        <f t="shared" si="710"/>
        <v>0</v>
      </c>
      <c r="R475" s="125">
        <f t="shared" si="710"/>
        <v>0</v>
      </c>
      <c r="S475" s="125">
        <f t="shared" si="710"/>
        <v>0</v>
      </c>
      <c r="T475" s="125">
        <f t="shared" si="710"/>
        <v>0</v>
      </c>
      <c r="U475" s="125">
        <f t="shared" si="710"/>
        <v>0</v>
      </c>
      <c r="V475" s="124"/>
    </row>
    <row r="476" spans="1:22" ht="5.0999999999999996" customHeight="1">
      <c r="A476" s="124"/>
      <c r="B476" s="125"/>
      <c r="C476" s="127" t="s">
        <v>17</v>
      </c>
      <c r="D476" s="124">
        <f>IF(D471&gt;(D$5+3),0,(D$5-D471+3))</f>
        <v>0</v>
      </c>
      <c r="E476" s="124">
        <f t="shared" ref="E476:U476" si="711">IF(E471&gt;(E$5+3),0,(E$5-E471+3))</f>
        <v>0</v>
      </c>
      <c r="F476" s="124">
        <f t="shared" si="711"/>
        <v>0</v>
      </c>
      <c r="G476" s="124">
        <f t="shared" si="711"/>
        <v>0</v>
      </c>
      <c r="H476" s="124">
        <f t="shared" si="711"/>
        <v>0</v>
      </c>
      <c r="I476" s="124">
        <f t="shared" si="711"/>
        <v>0</v>
      </c>
      <c r="J476" s="124">
        <f t="shared" si="711"/>
        <v>0</v>
      </c>
      <c r="K476" s="124">
        <f t="shared" si="711"/>
        <v>0</v>
      </c>
      <c r="L476" s="124">
        <f t="shared" si="711"/>
        <v>0</v>
      </c>
      <c r="M476" s="124">
        <f t="shared" si="711"/>
        <v>0</v>
      </c>
      <c r="N476" s="124">
        <f t="shared" si="711"/>
        <v>0</v>
      </c>
      <c r="O476" s="124">
        <f t="shared" si="711"/>
        <v>0</v>
      </c>
      <c r="P476" s="124">
        <f t="shared" si="711"/>
        <v>0</v>
      </c>
      <c r="Q476" s="124">
        <f t="shared" si="711"/>
        <v>0</v>
      </c>
      <c r="R476" s="124">
        <f t="shared" si="711"/>
        <v>0</v>
      </c>
      <c r="S476" s="124">
        <f t="shared" si="711"/>
        <v>0</v>
      </c>
      <c r="T476" s="124">
        <f t="shared" si="711"/>
        <v>0</v>
      </c>
      <c r="U476" s="124">
        <f t="shared" si="711"/>
        <v>0</v>
      </c>
      <c r="V476" s="124"/>
    </row>
    <row r="477" spans="1:22" ht="5.0999999999999996" customHeight="1">
      <c r="A477" s="124"/>
      <c r="B477" s="125"/>
      <c r="C477" s="126" t="s">
        <v>15</v>
      </c>
      <c r="D477" s="125">
        <f>IF(D$6&gt;($C471-36),D478,IF((D471-D$5+1)&lt;=4,(D478+1),IF((D471-D$5+1)=5,1,0)))</f>
        <v>0</v>
      </c>
      <c r="E477" s="125">
        <f t="shared" ref="E477:U477" si="712">IF(E$6&gt;($C471-36),E478,IF((E471-E$5+1)&lt;=4,(E478+1),IF((E471-E$5+1)=5,1,0)))</f>
        <v>0</v>
      </c>
      <c r="F477" s="125">
        <f t="shared" si="712"/>
        <v>0</v>
      </c>
      <c r="G477" s="125">
        <f t="shared" si="712"/>
        <v>0</v>
      </c>
      <c r="H477" s="125">
        <f t="shared" si="712"/>
        <v>0</v>
      </c>
      <c r="I477" s="125">
        <f t="shared" si="712"/>
        <v>0</v>
      </c>
      <c r="J477" s="125">
        <f t="shared" si="712"/>
        <v>0</v>
      </c>
      <c r="K477" s="125">
        <f t="shared" si="712"/>
        <v>0</v>
      </c>
      <c r="L477" s="125">
        <f t="shared" si="712"/>
        <v>0</v>
      </c>
      <c r="M477" s="125">
        <f t="shared" si="712"/>
        <v>0</v>
      </c>
      <c r="N477" s="125">
        <f t="shared" si="712"/>
        <v>0</v>
      </c>
      <c r="O477" s="125">
        <f t="shared" si="712"/>
        <v>0</v>
      </c>
      <c r="P477" s="125">
        <f t="shared" si="712"/>
        <v>0</v>
      </c>
      <c r="Q477" s="125">
        <f t="shared" si="712"/>
        <v>0</v>
      </c>
      <c r="R477" s="125">
        <f t="shared" si="712"/>
        <v>0</v>
      </c>
      <c r="S477" s="125">
        <f t="shared" si="712"/>
        <v>0</v>
      </c>
      <c r="T477" s="125">
        <f t="shared" si="712"/>
        <v>0</v>
      </c>
      <c r="U477" s="125">
        <f t="shared" si="712"/>
        <v>0</v>
      </c>
      <c r="V477" s="124"/>
    </row>
    <row r="478" spans="1:22" ht="5.0999999999999996" customHeight="1">
      <c r="A478" s="124"/>
      <c r="B478" s="125"/>
      <c r="C478" s="127" t="s">
        <v>16</v>
      </c>
      <c r="D478" s="124">
        <f>IF(D471&gt;(D$5+4),0,(D$5-D471+4))</f>
        <v>0</v>
      </c>
      <c r="E478" s="124">
        <f t="shared" ref="E478:U478" si="713">IF(E471&gt;(E$5+4),0,(E$5-E471+4))</f>
        <v>0</v>
      </c>
      <c r="F478" s="124">
        <f t="shared" si="713"/>
        <v>0</v>
      </c>
      <c r="G478" s="124">
        <f t="shared" si="713"/>
        <v>0</v>
      </c>
      <c r="H478" s="124">
        <f t="shared" si="713"/>
        <v>0</v>
      </c>
      <c r="I478" s="124">
        <f t="shared" si="713"/>
        <v>0</v>
      </c>
      <c r="J478" s="124">
        <f t="shared" si="713"/>
        <v>0</v>
      </c>
      <c r="K478" s="124">
        <f t="shared" si="713"/>
        <v>0</v>
      </c>
      <c r="L478" s="124">
        <f t="shared" si="713"/>
        <v>0</v>
      </c>
      <c r="M478" s="124">
        <f t="shared" si="713"/>
        <v>0</v>
      </c>
      <c r="N478" s="124">
        <f t="shared" si="713"/>
        <v>0</v>
      </c>
      <c r="O478" s="124">
        <f t="shared" si="713"/>
        <v>0</v>
      </c>
      <c r="P478" s="124">
        <f t="shared" si="713"/>
        <v>0</v>
      </c>
      <c r="Q478" s="124">
        <f t="shared" si="713"/>
        <v>0</v>
      </c>
      <c r="R478" s="124">
        <f t="shared" si="713"/>
        <v>0</v>
      </c>
      <c r="S478" s="124">
        <f t="shared" si="713"/>
        <v>0</v>
      </c>
      <c r="T478" s="124">
        <f t="shared" si="713"/>
        <v>0</v>
      </c>
      <c r="U478" s="124">
        <f t="shared" si="713"/>
        <v>0</v>
      </c>
      <c r="V478" s="125"/>
    </row>
    <row r="479" spans="1:22" ht="15.75">
      <c r="A479" s="123">
        <f>'Vnos rezultatov'!B66</f>
        <v>0</v>
      </c>
      <c r="B479" s="123">
        <f>'Vnos rezultatov'!C66</f>
        <v>0</v>
      </c>
      <c r="C479" s="123">
        <f>'Vnos rezultatov'!E66</f>
        <v>10.8</v>
      </c>
      <c r="D479" s="116" t="str">
        <f>'Vnos rezultatov'!H66</f>
        <v>x</v>
      </c>
      <c r="E479" s="116" t="str">
        <f>'Vnos rezultatov'!I66</f>
        <v>x</v>
      </c>
      <c r="F479" s="116" t="str">
        <f>'Vnos rezultatov'!J66</f>
        <v>x</v>
      </c>
      <c r="G479" s="116" t="str">
        <f>'Vnos rezultatov'!K66</f>
        <v>x</v>
      </c>
      <c r="H479" s="116" t="str">
        <f>'Vnos rezultatov'!L66</f>
        <v>x</v>
      </c>
      <c r="I479" s="116" t="str">
        <f>'Vnos rezultatov'!M66</f>
        <v>x</v>
      </c>
      <c r="J479" s="116" t="str">
        <f>'Vnos rezultatov'!N66</f>
        <v>x</v>
      </c>
      <c r="K479" s="116" t="str">
        <f>'Vnos rezultatov'!O66</f>
        <v>x</v>
      </c>
      <c r="L479" s="116" t="str">
        <f>'Vnos rezultatov'!P66</f>
        <v>x</v>
      </c>
      <c r="M479" s="116" t="str">
        <f>'Vnos rezultatov'!Q66</f>
        <v>x</v>
      </c>
      <c r="N479" s="116" t="str">
        <f>'Vnos rezultatov'!R66</f>
        <v>x</v>
      </c>
      <c r="O479" s="116" t="str">
        <f>'Vnos rezultatov'!S66</f>
        <v>x</v>
      </c>
      <c r="P479" s="116" t="str">
        <f>'Vnos rezultatov'!T66</f>
        <v>x</v>
      </c>
      <c r="Q479" s="116" t="str">
        <f>'Vnos rezultatov'!U66</f>
        <v>x</v>
      </c>
      <c r="R479" s="116" t="str">
        <f>'Vnos rezultatov'!V66</f>
        <v>x</v>
      </c>
      <c r="S479" s="116" t="str">
        <f>'Vnos rezultatov'!W66</f>
        <v>x</v>
      </c>
      <c r="T479" s="116" t="str">
        <f>'Vnos rezultatov'!X66</f>
        <v>x</v>
      </c>
      <c r="U479" s="116" t="str">
        <f>'Vnos rezultatov'!Y66</f>
        <v>x</v>
      </c>
      <c r="V479" s="116">
        <f>SUM(D479:U479)</f>
        <v>0</v>
      </c>
    </row>
    <row r="480" spans="1:22" ht="15.75">
      <c r="A480" s="123"/>
      <c r="B480" s="123"/>
      <c r="C480" s="123" t="s">
        <v>11</v>
      </c>
      <c r="D480" s="116">
        <f>IF(D479&gt;(D$5+2),0,(D$5-D479+2))</f>
        <v>0</v>
      </c>
      <c r="E480" s="116">
        <f t="shared" ref="E480:U480" si="714">IF(E479&gt;(E$5+2),0,(E$5-E479+2))</f>
        <v>0</v>
      </c>
      <c r="F480" s="116">
        <f t="shared" si="714"/>
        <v>0</v>
      </c>
      <c r="G480" s="116">
        <f t="shared" si="714"/>
        <v>0</v>
      </c>
      <c r="H480" s="116">
        <f t="shared" si="714"/>
        <v>0</v>
      </c>
      <c r="I480" s="116">
        <f t="shared" si="714"/>
        <v>0</v>
      </c>
      <c r="J480" s="116">
        <f t="shared" si="714"/>
        <v>0</v>
      </c>
      <c r="K480" s="116">
        <f t="shared" si="714"/>
        <v>0</v>
      </c>
      <c r="L480" s="116">
        <f t="shared" si="714"/>
        <v>0</v>
      </c>
      <c r="M480" s="116">
        <f t="shared" si="714"/>
        <v>0</v>
      </c>
      <c r="N480" s="116">
        <f t="shared" si="714"/>
        <v>0</v>
      </c>
      <c r="O480" s="116">
        <f t="shared" si="714"/>
        <v>0</v>
      </c>
      <c r="P480" s="116">
        <f t="shared" si="714"/>
        <v>0</v>
      </c>
      <c r="Q480" s="116">
        <f t="shared" si="714"/>
        <v>0</v>
      </c>
      <c r="R480" s="116">
        <f t="shared" si="714"/>
        <v>0</v>
      </c>
      <c r="S480" s="116">
        <f t="shared" si="714"/>
        <v>0</v>
      </c>
      <c r="T480" s="116">
        <f t="shared" si="714"/>
        <v>0</v>
      </c>
      <c r="U480" s="116">
        <f t="shared" si="714"/>
        <v>0</v>
      </c>
      <c r="V480" s="116">
        <f>SUM(D480:U480)</f>
        <v>0</v>
      </c>
    </row>
    <row r="481" spans="1:22" ht="15.75">
      <c r="A481" s="123"/>
      <c r="B481" s="123"/>
      <c r="C481" s="123" t="s">
        <v>12</v>
      </c>
      <c r="D481" s="116">
        <f t="shared" ref="D481:E481" si="715">IF(D479="x",0,IF($C479&gt;18,IF($C479&gt;36,D485,D483),D482))</f>
        <v>0</v>
      </c>
      <c r="E481" s="116">
        <f t="shared" si="715"/>
        <v>0</v>
      </c>
      <c r="F481" s="116">
        <f>IF(F479="x",0,IF($C479&gt;18,IF($C479&gt;36,F485,F483),F482))</f>
        <v>0</v>
      </c>
      <c r="G481" s="116">
        <f t="shared" ref="G481:J481" si="716">IF(G479="x",0,IF($C479&gt;18,IF($C479&gt;36,G485,G483),G482))</f>
        <v>0</v>
      </c>
      <c r="H481" s="116">
        <f t="shared" si="716"/>
        <v>0</v>
      </c>
      <c r="I481" s="116">
        <f t="shared" si="716"/>
        <v>0</v>
      </c>
      <c r="J481" s="116">
        <f t="shared" si="716"/>
        <v>0</v>
      </c>
      <c r="K481" s="116">
        <f>IF(K479="x",0,IF($C479&gt;18,IF($C479&gt;36,K485,K483),K482))</f>
        <v>0</v>
      </c>
      <c r="L481" s="116">
        <f t="shared" ref="L481:M481" si="717">IF(L479="x",0,IF($C479&gt;18,IF($C479&gt;36,L485,L483),L482))</f>
        <v>0</v>
      </c>
      <c r="M481" s="116">
        <f t="shared" si="717"/>
        <v>0</v>
      </c>
      <c r="N481" s="116">
        <f>IF(N479="x",0,IF($C479&gt;18,IF($C479&gt;36,N485,N483),N482))</f>
        <v>0</v>
      </c>
      <c r="O481" s="116">
        <f t="shared" ref="O481:P481" si="718">IF(O479="x",0,IF($C479&gt;18,IF($C479&gt;36,O485,O483),O482))</f>
        <v>0</v>
      </c>
      <c r="P481" s="116">
        <f t="shared" si="718"/>
        <v>0</v>
      </c>
      <c r="Q481" s="116">
        <f>IF(Q479="x",0,IF($C479&gt;18,IF($C479&gt;36,Q485,Q483),Q482))</f>
        <v>0</v>
      </c>
      <c r="R481" s="116">
        <f t="shared" ref="R481:S481" si="719">IF(R479="x",0,IF($C479&gt;18,IF($C479&gt;36,R485,R483),R482))</f>
        <v>0</v>
      </c>
      <c r="S481" s="116">
        <f t="shared" si="719"/>
        <v>0</v>
      </c>
      <c r="T481" s="116">
        <f>IF(T479="x",0,IF($C479&gt;18,IF($C479&gt;36,T485,T483),T482))</f>
        <v>0</v>
      </c>
      <c r="U481" s="116">
        <f t="shared" ref="U481" si="720">IF(U479="x",0,IF($C479&gt;18,IF($C479&gt;36,U485,U483),U482))</f>
        <v>0</v>
      </c>
      <c r="V481" s="116">
        <f>SUM(D481:U481)</f>
        <v>0</v>
      </c>
    </row>
    <row r="482" spans="1:22" ht="5.0999999999999996" customHeight="1">
      <c r="A482" s="124"/>
      <c r="B482" s="125"/>
      <c r="C482" s="126" t="s">
        <v>13</v>
      </c>
      <c r="D482" s="125" t="e">
        <f t="shared" ref="D482:U482" si="721">IF(D$6&gt;$C479,D480,IF((D479-D$5)&lt;=2,(D480+1),IF((D479-D$5+1)=3,1,0)))</f>
        <v>#VALUE!</v>
      </c>
      <c r="E482" s="125">
        <f t="shared" si="721"/>
        <v>0</v>
      </c>
      <c r="F482" s="125">
        <f t="shared" si="721"/>
        <v>0</v>
      </c>
      <c r="G482" s="125" t="e">
        <f t="shared" si="721"/>
        <v>#VALUE!</v>
      </c>
      <c r="H482" s="125" t="e">
        <f t="shared" si="721"/>
        <v>#VALUE!</v>
      </c>
      <c r="I482" s="125" t="e">
        <f t="shared" si="721"/>
        <v>#VALUE!</v>
      </c>
      <c r="J482" s="125">
        <f t="shared" si="721"/>
        <v>0</v>
      </c>
      <c r="K482" s="125" t="e">
        <f t="shared" si="721"/>
        <v>#VALUE!</v>
      </c>
      <c r="L482" s="125">
        <f t="shared" si="721"/>
        <v>0</v>
      </c>
      <c r="M482" s="125" t="e">
        <f t="shared" si="721"/>
        <v>#VALUE!</v>
      </c>
      <c r="N482" s="125">
        <f t="shared" si="721"/>
        <v>0</v>
      </c>
      <c r="O482" s="125">
        <f t="shared" si="721"/>
        <v>0</v>
      </c>
      <c r="P482" s="125" t="e">
        <f t="shared" si="721"/>
        <v>#VALUE!</v>
      </c>
      <c r="Q482" s="125" t="e">
        <f t="shared" si="721"/>
        <v>#VALUE!</v>
      </c>
      <c r="R482" s="125" t="e">
        <f t="shared" si="721"/>
        <v>#VALUE!</v>
      </c>
      <c r="S482" s="125">
        <f t="shared" si="721"/>
        <v>0</v>
      </c>
      <c r="T482" s="125" t="e">
        <f t="shared" si="721"/>
        <v>#VALUE!</v>
      </c>
      <c r="U482" s="125">
        <f t="shared" si="721"/>
        <v>0</v>
      </c>
      <c r="V482" s="124"/>
    </row>
    <row r="483" spans="1:22" ht="5.0999999999999996" customHeight="1">
      <c r="A483" s="124"/>
      <c r="B483" s="125"/>
      <c r="C483" s="126" t="s">
        <v>14</v>
      </c>
      <c r="D483" s="125">
        <f>IF(D$6&gt;($C479-18),D484,IF((D479-D$5+1)&lt;=3,(D484+1),IF((D479-D$5+1)=4,1,0)))</f>
        <v>0</v>
      </c>
      <c r="E483" s="125">
        <f t="shared" ref="E483:U483" si="722">IF(E$6&gt;($C479-18),E484,IF((E479-E$5+1)&lt;=3,(E484+1),IF((E479-E$5+1)=4,1,0)))</f>
        <v>0</v>
      </c>
      <c r="F483" s="125">
        <f t="shared" si="722"/>
        <v>0</v>
      </c>
      <c r="G483" s="125">
        <f t="shared" si="722"/>
        <v>0</v>
      </c>
      <c r="H483" s="125">
        <f t="shared" si="722"/>
        <v>0</v>
      </c>
      <c r="I483" s="125">
        <f t="shared" si="722"/>
        <v>0</v>
      </c>
      <c r="J483" s="125">
        <f t="shared" si="722"/>
        <v>0</v>
      </c>
      <c r="K483" s="125">
        <f t="shared" si="722"/>
        <v>0</v>
      </c>
      <c r="L483" s="125">
        <f t="shared" si="722"/>
        <v>0</v>
      </c>
      <c r="M483" s="125">
        <f t="shared" si="722"/>
        <v>0</v>
      </c>
      <c r="N483" s="125">
        <f t="shared" si="722"/>
        <v>0</v>
      </c>
      <c r="O483" s="125">
        <f t="shared" si="722"/>
        <v>0</v>
      </c>
      <c r="P483" s="125">
        <f t="shared" si="722"/>
        <v>0</v>
      </c>
      <c r="Q483" s="125">
        <f t="shared" si="722"/>
        <v>0</v>
      </c>
      <c r="R483" s="125">
        <f t="shared" si="722"/>
        <v>0</v>
      </c>
      <c r="S483" s="125">
        <f t="shared" si="722"/>
        <v>0</v>
      </c>
      <c r="T483" s="125">
        <f t="shared" si="722"/>
        <v>0</v>
      </c>
      <c r="U483" s="125">
        <f t="shared" si="722"/>
        <v>0</v>
      </c>
      <c r="V483" s="124"/>
    </row>
    <row r="484" spans="1:22" ht="5.0999999999999996" customHeight="1">
      <c r="A484" s="124"/>
      <c r="B484" s="125"/>
      <c r="C484" s="127" t="s">
        <v>17</v>
      </c>
      <c r="D484" s="124">
        <f>IF(D479&gt;(D$5+3),0,(D$5-D479+3))</f>
        <v>0</v>
      </c>
      <c r="E484" s="124">
        <f t="shared" ref="E484:U484" si="723">IF(E479&gt;(E$5+3),0,(E$5-E479+3))</f>
        <v>0</v>
      </c>
      <c r="F484" s="124">
        <f t="shared" si="723"/>
        <v>0</v>
      </c>
      <c r="G484" s="124">
        <f t="shared" si="723"/>
        <v>0</v>
      </c>
      <c r="H484" s="124">
        <f t="shared" si="723"/>
        <v>0</v>
      </c>
      <c r="I484" s="124">
        <f t="shared" si="723"/>
        <v>0</v>
      </c>
      <c r="J484" s="124">
        <f t="shared" si="723"/>
        <v>0</v>
      </c>
      <c r="K484" s="124">
        <f t="shared" si="723"/>
        <v>0</v>
      </c>
      <c r="L484" s="124">
        <f t="shared" si="723"/>
        <v>0</v>
      </c>
      <c r="M484" s="124">
        <f t="shared" si="723"/>
        <v>0</v>
      </c>
      <c r="N484" s="124">
        <f t="shared" si="723"/>
        <v>0</v>
      </c>
      <c r="O484" s="124">
        <f t="shared" si="723"/>
        <v>0</v>
      </c>
      <c r="P484" s="124">
        <f t="shared" si="723"/>
        <v>0</v>
      </c>
      <c r="Q484" s="124">
        <f t="shared" si="723"/>
        <v>0</v>
      </c>
      <c r="R484" s="124">
        <f t="shared" si="723"/>
        <v>0</v>
      </c>
      <c r="S484" s="124">
        <f t="shared" si="723"/>
        <v>0</v>
      </c>
      <c r="T484" s="124">
        <f t="shared" si="723"/>
        <v>0</v>
      </c>
      <c r="U484" s="124">
        <f t="shared" si="723"/>
        <v>0</v>
      </c>
      <c r="V484" s="124"/>
    </row>
    <row r="485" spans="1:22" ht="5.0999999999999996" customHeight="1">
      <c r="A485" s="124"/>
      <c r="B485" s="125"/>
      <c r="C485" s="126" t="s">
        <v>15</v>
      </c>
      <c r="D485" s="125">
        <f>IF(D$6&gt;($C479-36),D486,IF((D479-D$5+1)&lt;=4,(D486+1),IF((D479-D$5+1)=5,1,0)))</f>
        <v>0</v>
      </c>
      <c r="E485" s="125">
        <f t="shared" ref="E485:U485" si="724">IF(E$6&gt;($C479-36),E486,IF((E479-E$5+1)&lt;=4,(E486+1),IF((E479-E$5+1)=5,1,0)))</f>
        <v>0</v>
      </c>
      <c r="F485" s="125">
        <f t="shared" si="724"/>
        <v>0</v>
      </c>
      <c r="G485" s="125">
        <f t="shared" si="724"/>
        <v>0</v>
      </c>
      <c r="H485" s="125">
        <f t="shared" si="724"/>
        <v>0</v>
      </c>
      <c r="I485" s="125">
        <f t="shared" si="724"/>
        <v>0</v>
      </c>
      <c r="J485" s="125">
        <f t="shared" si="724"/>
        <v>0</v>
      </c>
      <c r="K485" s="125">
        <f t="shared" si="724"/>
        <v>0</v>
      </c>
      <c r="L485" s="125">
        <f t="shared" si="724"/>
        <v>0</v>
      </c>
      <c r="M485" s="125">
        <f t="shared" si="724"/>
        <v>0</v>
      </c>
      <c r="N485" s="125">
        <f t="shared" si="724"/>
        <v>0</v>
      </c>
      <c r="O485" s="125">
        <f t="shared" si="724"/>
        <v>0</v>
      </c>
      <c r="P485" s="125">
        <f t="shared" si="724"/>
        <v>0</v>
      </c>
      <c r="Q485" s="125">
        <f t="shared" si="724"/>
        <v>0</v>
      </c>
      <c r="R485" s="125">
        <f t="shared" si="724"/>
        <v>0</v>
      </c>
      <c r="S485" s="125">
        <f t="shared" si="724"/>
        <v>0</v>
      </c>
      <c r="T485" s="125">
        <f t="shared" si="724"/>
        <v>0</v>
      </c>
      <c r="U485" s="125">
        <f t="shared" si="724"/>
        <v>0</v>
      </c>
      <c r="V485" s="124"/>
    </row>
    <row r="486" spans="1:22" ht="5.0999999999999996" customHeight="1">
      <c r="A486" s="124"/>
      <c r="B486" s="125"/>
      <c r="C486" s="127" t="s">
        <v>16</v>
      </c>
      <c r="D486" s="124">
        <f>IF(D479&gt;(D$5+4),0,(D$5-D479+4))</f>
        <v>0</v>
      </c>
      <c r="E486" s="124">
        <f t="shared" ref="E486:U486" si="725">IF(E479&gt;(E$5+4),0,(E$5-E479+4))</f>
        <v>0</v>
      </c>
      <c r="F486" s="124">
        <f t="shared" si="725"/>
        <v>0</v>
      </c>
      <c r="G486" s="124">
        <f t="shared" si="725"/>
        <v>0</v>
      </c>
      <c r="H486" s="124">
        <f t="shared" si="725"/>
        <v>0</v>
      </c>
      <c r="I486" s="124">
        <f t="shared" si="725"/>
        <v>0</v>
      </c>
      <c r="J486" s="124">
        <f t="shared" si="725"/>
        <v>0</v>
      </c>
      <c r="K486" s="124">
        <f t="shared" si="725"/>
        <v>0</v>
      </c>
      <c r="L486" s="124">
        <f t="shared" si="725"/>
        <v>0</v>
      </c>
      <c r="M486" s="124">
        <f t="shared" si="725"/>
        <v>0</v>
      </c>
      <c r="N486" s="124">
        <f t="shared" si="725"/>
        <v>0</v>
      </c>
      <c r="O486" s="124">
        <f t="shared" si="725"/>
        <v>0</v>
      </c>
      <c r="P486" s="124">
        <f t="shared" si="725"/>
        <v>0</v>
      </c>
      <c r="Q486" s="124">
        <f t="shared" si="725"/>
        <v>0</v>
      </c>
      <c r="R486" s="124">
        <f t="shared" si="725"/>
        <v>0</v>
      </c>
      <c r="S486" s="124">
        <f t="shared" si="725"/>
        <v>0</v>
      </c>
      <c r="T486" s="124">
        <f t="shared" si="725"/>
        <v>0</v>
      </c>
      <c r="U486" s="124">
        <f t="shared" si="725"/>
        <v>0</v>
      </c>
      <c r="V486" s="125"/>
    </row>
    <row r="487" spans="1:22" ht="15.75">
      <c r="A487" s="123">
        <f>'Vnos rezultatov'!B67</f>
        <v>0</v>
      </c>
      <c r="B487" s="123">
        <f>'Vnos rezultatov'!C67</f>
        <v>0</v>
      </c>
      <c r="C487" s="123">
        <f>'Vnos rezultatov'!E67</f>
        <v>10.8</v>
      </c>
      <c r="D487" s="116" t="str">
        <f>'Vnos rezultatov'!H67</f>
        <v>x</v>
      </c>
      <c r="E487" s="116" t="str">
        <f>'Vnos rezultatov'!I67</f>
        <v>x</v>
      </c>
      <c r="F487" s="116" t="str">
        <f>'Vnos rezultatov'!J67</f>
        <v>x</v>
      </c>
      <c r="G487" s="116" t="str">
        <f>'Vnos rezultatov'!K67</f>
        <v>x</v>
      </c>
      <c r="H487" s="116" t="str">
        <f>'Vnos rezultatov'!L67</f>
        <v>x</v>
      </c>
      <c r="I487" s="116" t="str">
        <f>'Vnos rezultatov'!M67</f>
        <v>x</v>
      </c>
      <c r="J487" s="116" t="str">
        <f>'Vnos rezultatov'!N67</f>
        <v>x</v>
      </c>
      <c r="K487" s="116" t="str">
        <f>'Vnos rezultatov'!O67</f>
        <v>x</v>
      </c>
      <c r="L487" s="116" t="str">
        <f>'Vnos rezultatov'!P67</f>
        <v>x</v>
      </c>
      <c r="M487" s="116" t="str">
        <f>'Vnos rezultatov'!Q67</f>
        <v>x</v>
      </c>
      <c r="N487" s="116" t="str">
        <f>'Vnos rezultatov'!R67</f>
        <v>x</v>
      </c>
      <c r="O487" s="116" t="str">
        <f>'Vnos rezultatov'!S67</f>
        <v>x</v>
      </c>
      <c r="P487" s="116" t="str">
        <f>'Vnos rezultatov'!T67</f>
        <v>x</v>
      </c>
      <c r="Q487" s="116" t="str">
        <f>'Vnos rezultatov'!U67</f>
        <v>x</v>
      </c>
      <c r="R487" s="116" t="str">
        <f>'Vnos rezultatov'!V67</f>
        <v>x</v>
      </c>
      <c r="S487" s="116" t="str">
        <f>'Vnos rezultatov'!W67</f>
        <v>x</v>
      </c>
      <c r="T487" s="116" t="str">
        <f>'Vnos rezultatov'!X67</f>
        <v>x</v>
      </c>
      <c r="U487" s="116" t="str">
        <f>'Vnos rezultatov'!Y67</f>
        <v>x</v>
      </c>
      <c r="V487" s="116">
        <f>SUM(D487:U487)</f>
        <v>0</v>
      </c>
    </row>
    <row r="488" spans="1:22" ht="15.75">
      <c r="A488" s="123"/>
      <c r="B488" s="123"/>
      <c r="C488" s="123" t="s">
        <v>11</v>
      </c>
      <c r="D488" s="116">
        <f>IF(D487&gt;(D$5+2),0,(D$5-D487+2))</f>
        <v>0</v>
      </c>
      <c r="E488" s="116">
        <f t="shared" ref="E488:U488" si="726">IF(E487&gt;(E$5+2),0,(E$5-E487+2))</f>
        <v>0</v>
      </c>
      <c r="F488" s="116">
        <f t="shared" si="726"/>
        <v>0</v>
      </c>
      <c r="G488" s="116">
        <f t="shared" si="726"/>
        <v>0</v>
      </c>
      <c r="H488" s="116">
        <f t="shared" si="726"/>
        <v>0</v>
      </c>
      <c r="I488" s="116">
        <f t="shared" si="726"/>
        <v>0</v>
      </c>
      <c r="J488" s="116">
        <f t="shared" si="726"/>
        <v>0</v>
      </c>
      <c r="K488" s="116">
        <f t="shared" si="726"/>
        <v>0</v>
      </c>
      <c r="L488" s="116">
        <f t="shared" si="726"/>
        <v>0</v>
      </c>
      <c r="M488" s="116">
        <f t="shared" si="726"/>
        <v>0</v>
      </c>
      <c r="N488" s="116">
        <f t="shared" si="726"/>
        <v>0</v>
      </c>
      <c r="O488" s="116">
        <f t="shared" si="726"/>
        <v>0</v>
      </c>
      <c r="P488" s="116">
        <f t="shared" si="726"/>
        <v>0</v>
      </c>
      <c r="Q488" s="116">
        <f t="shared" si="726"/>
        <v>0</v>
      </c>
      <c r="R488" s="116">
        <f t="shared" si="726"/>
        <v>0</v>
      </c>
      <c r="S488" s="116">
        <f t="shared" si="726"/>
        <v>0</v>
      </c>
      <c r="T488" s="116">
        <f t="shared" si="726"/>
        <v>0</v>
      </c>
      <c r="U488" s="116">
        <f t="shared" si="726"/>
        <v>0</v>
      </c>
      <c r="V488" s="116">
        <f>SUM(D488:U488)</f>
        <v>0</v>
      </c>
    </row>
    <row r="489" spans="1:22" ht="15.75">
      <c r="A489" s="123"/>
      <c r="B489" s="123"/>
      <c r="C489" s="123" t="s">
        <v>12</v>
      </c>
      <c r="D489" s="116">
        <f t="shared" ref="D489:E489" si="727">IF(D487="x",0,IF($C487&gt;18,IF($C487&gt;36,D493,D491),D490))</f>
        <v>0</v>
      </c>
      <c r="E489" s="116">
        <f t="shared" si="727"/>
        <v>0</v>
      </c>
      <c r="F489" s="116">
        <f>IF(F487="x",0,IF($C487&gt;18,IF($C487&gt;36,F493,F491),F490))</f>
        <v>0</v>
      </c>
      <c r="G489" s="116">
        <f t="shared" ref="G489:J489" si="728">IF(G487="x",0,IF($C487&gt;18,IF($C487&gt;36,G493,G491),G490))</f>
        <v>0</v>
      </c>
      <c r="H489" s="116">
        <f t="shared" si="728"/>
        <v>0</v>
      </c>
      <c r="I489" s="116">
        <f t="shared" si="728"/>
        <v>0</v>
      </c>
      <c r="J489" s="116">
        <f t="shared" si="728"/>
        <v>0</v>
      </c>
      <c r="K489" s="116">
        <f>IF(K487="x",0,IF($C487&gt;18,IF($C487&gt;36,K493,K491),K490))</f>
        <v>0</v>
      </c>
      <c r="L489" s="116">
        <f t="shared" ref="L489:M489" si="729">IF(L487="x",0,IF($C487&gt;18,IF($C487&gt;36,L493,L491),L490))</f>
        <v>0</v>
      </c>
      <c r="M489" s="116">
        <f t="shared" si="729"/>
        <v>0</v>
      </c>
      <c r="N489" s="116">
        <f>IF(N487="x",0,IF($C487&gt;18,IF($C487&gt;36,N493,N491),N490))</f>
        <v>0</v>
      </c>
      <c r="O489" s="116">
        <f t="shared" ref="O489:P489" si="730">IF(O487="x",0,IF($C487&gt;18,IF($C487&gt;36,O493,O491),O490))</f>
        <v>0</v>
      </c>
      <c r="P489" s="116">
        <f t="shared" si="730"/>
        <v>0</v>
      </c>
      <c r="Q489" s="116">
        <f>IF(Q487="x",0,IF($C487&gt;18,IF($C487&gt;36,Q493,Q491),Q490))</f>
        <v>0</v>
      </c>
      <c r="R489" s="116">
        <f t="shared" ref="R489:S489" si="731">IF(R487="x",0,IF($C487&gt;18,IF($C487&gt;36,R493,R491),R490))</f>
        <v>0</v>
      </c>
      <c r="S489" s="116">
        <f t="shared" si="731"/>
        <v>0</v>
      </c>
      <c r="T489" s="116">
        <f>IF(T487="x",0,IF($C487&gt;18,IF($C487&gt;36,T493,T491),T490))</f>
        <v>0</v>
      </c>
      <c r="U489" s="116">
        <f t="shared" ref="U489" si="732">IF(U487="x",0,IF($C487&gt;18,IF($C487&gt;36,U493,U491),U490))</f>
        <v>0</v>
      </c>
      <c r="V489" s="116">
        <f>SUM(D489:U489)</f>
        <v>0</v>
      </c>
    </row>
    <row r="490" spans="1:22" ht="5.0999999999999996" customHeight="1">
      <c r="A490" s="124"/>
      <c r="B490" s="125"/>
      <c r="C490" s="126" t="s">
        <v>13</v>
      </c>
      <c r="D490" s="125" t="e">
        <f t="shared" ref="D490:U490" si="733">IF(D$6&gt;$C487,D488,IF((D487-D$5)&lt;=2,(D488+1),IF((D487-D$5+1)=3,1,0)))</f>
        <v>#VALUE!</v>
      </c>
      <c r="E490" s="125">
        <f t="shared" si="733"/>
        <v>0</v>
      </c>
      <c r="F490" s="125">
        <f t="shared" si="733"/>
        <v>0</v>
      </c>
      <c r="G490" s="125" t="e">
        <f t="shared" si="733"/>
        <v>#VALUE!</v>
      </c>
      <c r="H490" s="125" t="e">
        <f t="shared" si="733"/>
        <v>#VALUE!</v>
      </c>
      <c r="I490" s="125" t="e">
        <f t="shared" si="733"/>
        <v>#VALUE!</v>
      </c>
      <c r="J490" s="125">
        <f t="shared" si="733"/>
        <v>0</v>
      </c>
      <c r="K490" s="125" t="e">
        <f t="shared" si="733"/>
        <v>#VALUE!</v>
      </c>
      <c r="L490" s="125">
        <f t="shared" si="733"/>
        <v>0</v>
      </c>
      <c r="M490" s="125" t="e">
        <f t="shared" si="733"/>
        <v>#VALUE!</v>
      </c>
      <c r="N490" s="125">
        <f t="shared" si="733"/>
        <v>0</v>
      </c>
      <c r="O490" s="125">
        <f t="shared" si="733"/>
        <v>0</v>
      </c>
      <c r="P490" s="125" t="e">
        <f t="shared" si="733"/>
        <v>#VALUE!</v>
      </c>
      <c r="Q490" s="125" t="e">
        <f t="shared" si="733"/>
        <v>#VALUE!</v>
      </c>
      <c r="R490" s="125" t="e">
        <f t="shared" si="733"/>
        <v>#VALUE!</v>
      </c>
      <c r="S490" s="125">
        <f t="shared" si="733"/>
        <v>0</v>
      </c>
      <c r="T490" s="125" t="e">
        <f t="shared" si="733"/>
        <v>#VALUE!</v>
      </c>
      <c r="U490" s="125">
        <f t="shared" si="733"/>
        <v>0</v>
      </c>
      <c r="V490" s="124"/>
    </row>
    <row r="491" spans="1:22" ht="5.0999999999999996" customHeight="1">
      <c r="A491" s="124"/>
      <c r="B491" s="125"/>
      <c r="C491" s="126" t="s">
        <v>14</v>
      </c>
      <c r="D491" s="125">
        <f>IF(D$6&gt;($C487-18),D492,IF((D487-D$5+1)&lt;=3,(D492+1),IF((D487-D$5+1)=4,1,0)))</f>
        <v>0</v>
      </c>
      <c r="E491" s="125">
        <f t="shared" ref="E491:U491" si="734">IF(E$6&gt;($C487-18),E492,IF((E487-E$5+1)&lt;=3,(E492+1),IF((E487-E$5+1)=4,1,0)))</f>
        <v>0</v>
      </c>
      <c r="F491" s="125">
        <f t="shared" si="734"/>
        <v>0</v>
      </c>
      <c r="G491" s="125">
        <f t="shared" si="734"/>
        <v>0</v>
      </c>
      <c r="H491" s="125">
        <f t="shared" si="734"/>
        <v>0</v>
      </c>
      <c r="I491" s="125">
        <f t="shared" si="734"/>
        <v>0</v>
      </c>
      <c r="J491" s="125">
        <f t="shared" si="734"/>
        <v>0</v>
      </c>
      <c r="K491" s="125">
        <f t="shared" si="734"/>
        <v>0</v>
      </c>
      <c r="L491" s="125">
        <f t="shared" si="734"/>
        <v>0</v>
      </c>
      <c r="M491" s="125">
        <f t="shared" si="734"/>
        <v>0</v>
      </c>
      <c r="N491" s="125">
        <f t="shared" si="734"/>
        <v>0</v>
      </c>
      <c r="O491" s="125">
        <f t="shared" si="734"/>
        <v>0</v>
      </c>
      <c r="P491" s="125">
        <f t="shared" si="734"/>
        <v>0</v>
      </c>
      <c r="Q491" s="125">
        <f t="shared" si="734"/>
        <v>0</v>
      </c>
      <c r="R491" s="125">
        <f t="shared" si="734"/>
        <v>0</v>
      </c>
      <c r="S491" s="125">
        <f t="shared" si="734"/>
        <v>0</v>
      </c>
      <c r="T491" s="125">
        <f t="shared" si="734"/>
        <v>0</v>
      </c>
      <c r="U491" s="125">
        <f t="shared" si="734"/>
        <v>0</v>
      </c>
      <c r="V491" s="124"/>
    </row>
    <row r="492" spans="1:22" ht="5.0999999999999996" customHeight="1">
      <c r="A492" s="124"/>
      <c r="B492" s="125"/>
      <c r="C492" s="127" t="s">
        <v>17</v>
      </c>
      <c r="D492" s="124">
        <f>IF(D487&gt;(D$5+3),0,(D$5-D487+3))</f>
        <v>0</v>
      </c>
      <c r="E492" s="124">
        <f t="shared" ref="E492:U492" si="735">IF(E487&gt;(E$5+3),0,(E$5-E487+3))</f>
        <v>0</v>
      </c>
      <c r="F492" s="124">
        <f t="shared" si="735"/>
        <v>0</v>
      </c>
      <c r="G492" s="124">
        <f t="shared" si="735"/>
        <v>0</v>
      </c>
      <c r="H492" s="124">
        <f t="shared" si="735"/>
        <v>0</v>
      </c>
      <c r="I492" s="124">
        <f t="shared" si="735"/>
        <v>0</v>
      </c>
      <c r="J492" s="124">
        <f t="shared" si="735"/>
        <v>0</v>
      </c>
      <c r="K492" s="124">
        <f t="shared" si="735"/>
        <v>0</v>
      </c>
      <c r="L492" s="124">
        <f t="shared" si="735"/>
        <v>0</v>
      </c>
      <c r="M492" s="124">
        <f t="shared" si="735"/>
        <v>0</v>
      </c>
      <c r="N492" s="124">
        <f t="shared" si="735"/>
        <v>0</v>
      </c>
      <c r="O492" s="124">
        <f t="shared" si="735"/>
        <v>0</v>
      </c>
      <c r="P492" s="124">
        <f t="shared" si="735"/>
        <v>0</v>
      </c>
      <c r="Q492" s="124">
        <f t="shared" si="735"/>
        <v>0</v>
      </c>
      <c r="R492" s="124">
        <f t="shared" si="735"/>
        <v>0</v>
      </c>
      <c r="S492" s="124">
        <f t="shared" si="735"/>
        <v>0</v>
      </c>
      <c r="T492" s="124">
        <f t="shared" si="735"/>
        <v>0</v>
      </c>
      <c r="U492" s="124">
        <f t="shared" si="735"/>
        <v>0</v>
      </c>
      <c r="V492" s="124"/>
    </row>
    <row r="493" spans="1:22" ht="5.0999999999999996" customHeight="1">
      <c r="A493" s="124"/>
      <c r="B493" s="125"/>
      <c r="C493" s="126" t="s">
        <v>15</v>
      </c>
      <c r="D493" s="125">
        <f>IF(D$6&gt;($C487-36),D494,IF((D487-D$5+1)&lt;=4,(D494+1),IF((D487-D$5+1)=5,1,0)))</f>
        <v>0</v>
      </c>
      <c r="E493" s="125">
        <f t="shared" ref="E493:U493" si="736">IF(E$6&gt;($C487-36),E494,IF((E487-E$5+1)&lt;=4,(E494+1),IF((E487-E$5+1)=5,1,0)))</f>
        <v>0</v>
      </c>
      <c r="F493" s="125">
        <f t="shared" si="736"/>
        <v>0</v>
      </c>
      <c r="G493" s="125">
        <f t="shared" si="736"/>
        <v>0</v>
      </c>
      <c r="H493" s="125">
        <f t="shared" si="736"/>
        <v>0</v>
      </c>
      <c r="I493" s="125">
        <f t="shared" si="736"/>
        <v>0</v>
      </c>
      <c r="J493" s="125">
        <f t="shared" si="736"/>
        <v>0</v>
      </c>
      <c r="K493" s="125">
        <f t="shared" si="736"/>
        <v>0</v>
      </c>
      <c r="L493" s="125">
        <f t="shared" si="736"/>
        <v>0</v>
      </c>
      <c r="M493" s="125">
        <f t="shared" si="736"/>
        <v>0</v>
      </c>
      <c r="N493" s="125">
        <f t="shared" si="736"/>
        <v>0</v>
      </c>
      <c r="O493" s="125">
        <f t="shared" si="736"/>
        <v>0</v>
      </c>
      <c r="P493" s="125">
        <f t="shared" si="736"/>
        <v>0</v>
      </c>
      <c r="Q493" s="125">
        <f t="shared" si="736"/>
        <v>0</v>
      </c>
      <c r="R493" s="125">
        <f t="shared" si="736"/>
        <v>0</v>
      </c>
      <c r="S493" s="125">
        <f t="shared" si="736"/>
        <v>0</v>
      </c>
      <c r="T493" s="125">
        <f t="shared" si="736"/>
        <v>0</v>
      </c>
      <c r="U493" s="125">
        <f t="shared" si="736"/>
        <v>0</v>
      </c>
      <c r="V493" s="124"/>
    </row>
    <row r="494" spans="1:22" ht="5.0999999999999996" customHeight="1">
      <c r="A494" s="124"/>
      <c r="B494" s="125"/>
      <c r="C494" s="127" t="s">
        <v>16</v>
      </c>
      <c r="D494" s="124">
        <f>IF(D487&gt;(D$5+4),0,(D$5-D487+4))</f>
        <v>0</v>
      </c>
      <c r="E494" s="124">
        <f t="shared" ref="E494:U494" si="737">IF(E487&gt;(E$5+4),0,(E$5-E487+4))</f>
        <v>0</v>
      </c>
      <c r="F494" s="124">
        <f t="shared" si="737"/>
        <v>0</v>
      </c>
      <c r="G494" s="124">
        <f t="shared" si="737"/>
        <v>0</v>
      </c>
      <c r="H494" s="124">
        <f t="shared" si="737"/>
        <v>0</v>
      </c>
      <c r="I494" s="124">
        <f t="shared" si="737"/>
        <v>0</v>
      </c>
      <c r="J494" s="124">
        <f t="shared" si="737"/>
        <v>0</v>
      </c>
      <c r="K494" s="124">
        <f t="shared" si="737"/>
        <v>0</v>
      </c>
      <c r="L494" s="124">
        <f t="shared" si="737"/>
        <v>0</v>
      </c>
      <c r="M494" s="124">
        <f t="shared" si="737"/>
        <v>0</v>
      </c>
      <c r="N494" s="124">
        <f t="shared" si="737"/>
        <v>0</v>
      </c>
      <c r="O494" s="124">
        <f t="shared" si="737"/>
        <v>0</v>
      </c>
      <c r="P494" s="124">
        <f t="shared" si="737"/>
        <v>0</v>
      </c>
      <c r="Q494" s="124">
        <f t="shared" si="737"/>
        <v>0</v>
      </c>
      <c r="R494" s="124">
        <f t="shared" si="737"/>
        <v>0</v>
      </c>
      <c r="S494" s="124">
        <f t="shared" si="737"/>
        <v>0</v>
      </c>
      <c r="T494" s="124">
        <f t="shared" si="737"/>
        <v>0</v>
      </c>
      <c r="U494" s="124">
        <f t="shared" si="737"/>
        <v>0</v>
      </c>
      <c r="V494" s="125"/>
    </row>
    <row r="495" spans="1:22" ht="15.75">
      <c r="A495" s="123">
        <f>'Vnos rezultatov'!B68</f>
        <v>0</v>
      </c>
      <c r="B495" s="123">
        <f>'Vnos rezultatov'!C68</f>
        <v>0</v>
      </c>
      <c r="C495" s="123">
        <f>'Vnos rezultatov'!E68</f>
        <v>10.8</v>
      </c>
      <c r="D495" s="116" t="str">
        <f>'Vnos rezultatov'!H68</f>
        <v>x</v>
      </c>
      <c r="E495" s="116" t="str">
        <f>'Vnos rezultatov'!I68</f>
        <v>x</v>
      </c>
      <c r="F495" s="116" t="str">
        <f>'Vnos rezultatov'!J68</f>
        <v>x</v>
      </c>
      <c r="G495" s="116" t="str">
        <f>'Vnos rezultatov'!K68</f>
        <v>x</v>
      </c>
      <c r="H495" s="116" t="str">
        <f>'Vnos rezultatov'!L68</f>
        <v>x</v>
      </c>
      <c r="I495" s="116" t="str">
        <f>'Vnos rezultatov'!M68</f>
        <v>x</v>
      </c>
      <c r="J495" s="116" t="str">
        <f>'Vnos rezultatov'!N68</f>
        <v>x</v>
      </c>
      <c r="K495" s="116" t="str">
        <f>'Vnos rezultatov'!O68</f>
        <v>x</v>
      </c>
      <c r="L495" s="116" t="str">
        <f>'Vnos rezultatov'!P68</f>
        <v>x</v>
      </c>
      <c r="M495" s="116" t="str">
        <f>'Vnos rezultatov'!Q68</f>
        <v>x</v>
      </c>
      <c r="N495" s="116" t="str">
        <f>'Vnos rezultatov'!R68</f>
        <v>x</v>
      </c>
      <c r="O495" s="116" t="str">
        <f>'Vnos rezultatov'!S68</f>
        <v>x</v>
      </c>
      <c r="P495" s="116" t="str">
        <f>'Vnos rezultatov'!T68</f>
        <v>x</v>
      </c>
      <c r="Q495" s="116" t="str">
        <f>'Vnos rezultatov'!U68</f>
        <v>x</v>
      </c>
      <c r="R495" s="116" t="str">
        <f>'Vnos rezultatov'!V68</f>
        <v>x</v>
      </c>
      <c r="S495" s="116" t="str">
        <f>'Vnos rezultatov'!W68</f>
        <v>x</v>
      </c>
      <c r="T495" s="116" t="str">
        <f>'Vnos rezultatov'!X68</f>
        <v>x</v>
      </c>
      <c r="U495" s="116" t="str">
        <f>'Vnos rezultatov'!Y68</f>
        <v>x</v>
      </c>
      <c r="V495" s="116">
        <f>SUM(D495:U495)</f>
        <v>0</v>
      </c>
    </row>
    <row r="496" spans="1:22" ht="15.75">
      <c r="A496" s="123"/>
      <c r="B496" s="123"/>
      <c r="C496" s="123" t="s">
        <v>11</v>
      </c>
      <c r="D496" s="116">
        <f>IF(D495&gt;(D$5+2),0,(D$5-D495+2))</f>
        <v>0</v>
      </c>
      <c r="E496" s="116">
        <f t="shared" ref="E496:U496" si="738">IF(E495&gt;(E$5+2),0,(E$5-E495+2))</f>
        <v>0</v>
      </c>
      <c r="F496" s="116">
        <f t="shared" si="738"/>
        <v>0</v>
      </c>
      <c r="G496" s="116">
        <f t="shared" si="738"/>
        <v>0</v>
      </c>
      <c r="H496" s="116">
        <f t="shared" si="738"/>
        <v>0</v>
      </c>
      <c r="I496" s="116">
        <f t="shared" si="738"/>
        <v>0</v>
      </c>
      <c r="J496" s="116">
        <f t="shared" si="738"/>
        <v>0</v>
      </c>
      <c r="K496" s="116">
        <f t="shared" si="738"/>
        <v>0</v>
      </c>
      <c r="L496" s="116">
        <f t="shared" si="738"/>
        <v>0</v>
      </c>
      <c r="M496" s="116">
        <f t="shared" si="738"/>
        <v>0</v>
      </c>
      <c r="N496" s="116">
        <f t="shared" si="738"/>
        <v>0</v>
      </c>
      <c r="O496" s="116">
        <f t="shared" si="738"/>
        <v>0</v>
      </c>
      <c r="P496" s="116">
        <f t="shared" si="738"/>
        <v>0</v>
      </c>
      <c r="Q496" s="116">
        <f t="shared" si="738"/>
        <v>0</v>
      </c>
      <c r="R496" s="116">
        <f t="shared" si="738"/>
        <v>0</v>
      </c>
      <c r="S496" s="116">
        <f t="shared" si="738"/>
        <v>0</v>
      </c>
      <c r="T496" s="116">
        <f t="shared" si="738"/>
        <v>0</v>
      </c>
      <c r="U496" s="116">
        <f t="shared" si="738"/>
        <v>0</v>
      </c>
      <c r="V496" s="116">
        <f>SUM(D496:U496)</f>
        <v>0</v>
      </c>
    </row>
    <row r="497" spans="1:22" ht="15.75">
      <c r="A497" s="123"/>
      <c r="B497" s="123"/>
      <c r="C497" s="123" t="s">
        <v>12</v>
      </c>
      <c r="D497" s="116">
        <f t="shared" ref="D497:E497" si="739">IF(D495="x",0,IF($C495&gt;18,IF($C495&gt;36,D501,D499),D498))</f>
        <v>0</v>
      </c>
      <c r="E497" s="116">
        <f t="shared" si="739"/>
        <v>0</v>
      </c>
      <c r="F497" s="116">
        <f>IF(F495="x",0,IF($C495&gt;18,IF($C495&gt;36,F501,F499),F498))</f>
        <v>0</v>
      </c>
      <c r="G497" s="116">
        <f t="shared" ref="G497:J497" si="740">IF(G495="x",0,IF($C495&gt;18,IF($C495&gt;36,G501,G499),G498))</f>
        <v>0</v>
      </c>
      <c r="H497" s="116">
        <f t="shared" si="740"/>
        <v>0</v>
      </c>
      <c r="I497" s="116">
        <f t="shared" si="740"/>
        <v>0</v>
      </c>
      <c r="J497" s="116">
        <f t="shared" si="740"/>
        <v>0</v>
      </c>
      <c r="K497" s="116">
        <f>IF(K495="x",0,IF($C495&gt;18,IF($C495&gt;36,K501,K499),K498))</f>
        <v>0</v>
      </c>
      <c r="L497" s="116">
        <f t="shared" ref="L497:M497" si="741">IF(L495="x",0,IF($C495&gt;18,IF($C495&gt;36,L501,L499),L498))</f>
        <v>0</v>
      </c>
      <c r="M497" s="116">
        <f t="shared" si="741"/>
        <v>0</v>
      </c>
      <c r="N497" s="116">
        <f>IF(N495="x",0,IF($C495&gt;18,IF($C495&gt;36,N501,N499),N498))</f>
        <v>0</v>
      </c>
      <c r="O497" s="116">
        <f t="shared" ref="O497:P497" si="742">IF(O495="x",0,IF($C495&gt;18,IF($C495&gt;36,O501,O499),O498))</f>
        <v>0</v>
      </c>
      <c r="P497" s="116">
        <f t="shared" si="742"/>
        <v>0</v>
      </c>
      <c r="Q497" s="116">
        <f>IF(Q495="x",0,IF($C495&gt;18,IF($C495&gt;36,Q501,Q499),Q498))</f>
        <v>0</v>
      </c>
      <c r="R497" s="116">
        <f t="shared" ref="R497:S497" si="743">IF(R495="x",0,IF($C495&gt;18,IF($C495&gt;36,R501,R499),R498))</f>
        <v>0</v>
      </c>
      <c r="S497" s="116">
        <f t="shared" si="743"/>
        <v>0</v>
      </c>
      <c r="T497" s="116">
        <f>IF(T495="x",0,IF($C495&gt;18,IF($C495&gt;36,T501,T499),T498))</f>
        <v>0</v>
      </c>
      <c r="U497" s="116">
        <f t="shared" ref="U497" si="744">IF(U495="x",0,IF($C495&gt;18,IF($C495&gt;36,U501,U499),U498))</f>
        <v>0</v>
      </c>
      <c r="V497" s="116">
        <f>SUM(D497:U497)</f>
        <v>0</v>
      </c>
    </row>
    <row r="498" spans="1:22" ht="5.0999999999999996" customHeight="1">
      <c r="A498" s="124"/>
      <c r="B498" s="125"/>
      <c r="C498" s="126" t="s">
        <v>13</v>
      </c>
      <c r="D498" s="125" t="e">
        <f t="shared" ref="D498:U498" si="745">IF(D$6&gt;$C495,D496,IF((D495-D$5)&lt;=2,(D496+1),IF((D495-D$5+1)=3,1,0)))</f>
        <v>#VALUE!</v>
      </c>
      <c r="E498" s="125">
        <f t="shared" si="745"/>
        <v>0</v>
      </c>
      <c r="F498" s="125">
        <f t="shared" si="745"/>
        <v>0</v>
      </c>
      <c r="G498" s="125" t="e">
        <f t="shared" si="745"/>
        <v>#VALUE!</v>
      </c>
      <c r="H498" s="125" t="e">
        <f t="shared" si="745"/>
        <v>#VALUE!</v>
      </c>
      <c r="I498" s="125" t="e">
        <f t="shared" si="745"/>
        <v>#VALUE!</v>
      </c>
      <c r="J498" s="125">
        <f t="shared" si="745"/>
        <v>0</v>
      </c>
      <c r="K498" s="125" t="e">
        <f t="shared" si="745"/>
        <v>#VALUE!</v>
      </c>
      <c r="L498" s="125">
        <f t="shared" si="745"/>
        <v>0</v>
      </c>
      <c r="M498" s="125" t="e">
        <f t="shared" si="745"/>
        <v>#VALUE!</v>
      </c>
      <c r="N498" s="125">
        <f t="shared" si="745"/>
        <v>0</v>
      </c>
      <c r="O498" s="125">
        <f t="shared" si="745"/>
        <v>0</v>
      </c>
      <c r="P498" s="125" t="e">
        <f t="shared" si="745"/>
        <v>#VALUE!</v>
      </c>
      <c r="Q498" s="125" t="e">
        <f t="shared" si="745"/>
        <v>#VALUE!</v>
      </c>
      <c r="R498" s="125" t="e">
        <f t="shared" si="745"/>
        <v>#VALUE!</v>
      </c>
      <c r="S498" s="125">
        <f t="shared" si="745"/>
        <v>0</v>
      </c>
      <c r="T498" s="125" t="e">
        <f t="shared" si="745"/>
        <v>#VALUE!</v>
      </c>
      <c r="U498" s="125">
        <f t="shared" si="745"/>
        <v>0</v>
      </c>
      <c r="V498" s="124"/>
    </row>
    <row r="499" spans="1:22" ht="5.0999999999999996" customHeight="1">
      <c r="A499" s="124"/>
      <c r="B499" s="125"/>
      <c r="C499" s="126" t="s">
        <v>14</v>
      </c>
      <c r="D499" s="125">
        <f>IF(D$6&gt;($C495-18),D500,IF((D495-D$5+1)&lt;=3,(D500+1),IF((D495-D$5+1)=4,1,0)))</f>
        <v>0</v>
      </c>
      <c r="E499" s="125">
        <f t="shared" ref="E499:U499" si="746">IF(E$6&gt;($C495-18),E500,IF((E495-E$5+1)&lt;=3,(E500+1),IF((E495-E$5+1)=4,1,0)))</f>
        <v>0</v>
      </c>
      <c r="F499" s="125">
        <f t="shared" si="746"/>
        <v>0</v>
      </c>
      <c r="G499" s="125">
        <f t="shared" si="746"/>
        <v>0</v>
      </c>
      <c r="H499" s="125">
        <f t="shared" si="746"/>
        <v>0</v>
      </c>
      <c r="I499" s="125">
        <f t="shared" si="746"/>
        <v>0</v>
      </c>
      <c r="J499" s="125">
        <f t="shared" si="746"/>
        <v>0</v>
      </c>
      <c r="K499" s="125">
        <f t="shared" si="746"/>
        <v>0</v>
      </c>
      <c r="L499" s="125">
        <f t="shared" si="746"/>
        <v>0</v>
      </c>
      <c r="M499" s="125">
        <f t="shared" si="746"/>
        <v>0</v>
      </c>
      <c r="N499" s="125">
        <f t="shared" si="746"/>
        <v>0</v>
      </c>
      <c r="O499" s="125">
        <f t="shared" si="746"/>
        <v>0</v>
      </c>
      <c r="P499" s="125">
        <f t="shared" si="746"/>
        <v>0</v>
      </c>
      <c r="Q499" s="125">
        <f t="shared" si="746"/>
        <v>0</v>
      </c>
      <c r="R499" s="125">
        <f t="shared" si="746"/>
        <v>0</v>
      </c>
      <c r="S499" s="125">
        <f t="shared" si="746"/>
        <v>0</v>
      </c>
      <c r="T499" s="125">
        <f t="shared" si="746"/>
        <v>0</v>
      </c>
      <c r="U499" s="125">
        <f t="shared" si="746"/>
        <v>0</v>
      </c>
      <c r="V499" s="124"/>
    </row>
    <row r="500" spans="1:22" ht="5.0999999999999996" customHeight="1">
      <c r="A500" s="124"/>
      <c r="B500" s="125"/>
      <c r="C500" s="127" t="s">
        <v>17</v>
      </c>
      <c r="D500" s="124">
        <f>IF(D495&gt;(D$5+3),0,(D$5-D495+3))</f>
        <v>0</v>
      </c>
      <c r="E500" s="124">
        <f t="shared" ref="E500:U500" si="747">IF(E495&gt;(E$5+3),0,(E$5-E495+3))</f>
        <v>0</v>
      </c>
      <c r="F500" s="124">
        <f t="shared" si="747"/>
        <v>0</v>
      </c>
      <c r="G500" s="124">
        <f t="shared" si="747"/>
        <v>0</v>
      </c>
      <c r="H500" s="124">
        <f t="shared" si="747"/>
        <v>0</v>
      </c>
      <c r="I500" s="124">
        <f t="shared" si="747"/>
        <v>0</v>
      </c>
      <c r="J500" s="124">
        <f t="shared" si="747"/>
        <v>0</v>
      </c>
      <c r="K500" s="124">
        <f t="shared" si="747"/>
        <v>0</v>
      </c>
      <c r="L500" s="124">
        <f t="shared" si="747"/>
        <v>0</v>
      </c>
      <c r="M500" s="124">
        <f t="shared" si="747"/>
        <v>0</v>
      </c>
      <c r="N500" s="124">
        <f t="shared" si="747"/>
        <v>0</v>
      </c>
      <c r="O500" s="124">
        <f t="shared" si="747"/>
        <v>0</v>
      </c>
      <c r="P500" s="124">
        <f t="shared" si="747"/>
        <v>0</v>
      </c>
      <c r="Q500" s="124">
        <f t="shared" si="747"/>
        <v>0</v>
      </c>
      <c r="R500" s="124">
        <f t="shared" si="747"/>
        <v>0</v>
      </c>
      <c r="S500" s="124">
        <f t="shared" si="747"/>
        <v>0</v>
      </c>
      <c r="T500" s="124">
        <f t="shared" si="747"/>
        <v>0</v>
      </c>
      <c r="U500" s="124">
        <f t="shared" si="747"/>
        <v>0</v>
      </c>
      <c r="V500" s="124"/>
    </row>
    <row r="501" spans="1:22" ht="5.0999999999999996" customHeight="1">
      <c r="A501" s="124"/>
      <c r="B501" s="125"/>
      <c r="C501" s="126" t="s">
        <v>15</v>
      </c>
      <c r="D501" s="125">
        <f>IF(D$6&gt;($C495-36),D502,IF((D495-D$5+1)&lt;=4,(D502+1),IF((D495-D$5+1)=5,1,0)))</f>
        <v>0</v>
      </c>
      <c r="E501" s="125">
        <f t="shared" ref="E501:U501" si="748">IF(E$6&gt;($C495-36),E502,IF((E495-E$5+1)&lt;=4,(E502+1),IF((E495-E$5+1)=5,1,0)))</f>
        <v>0</v>
      </c>
      <c r="F501" s="125">
        <f t="shared" si="748"/>
        <v>0</v>
      </c>
      <c r="G501" s="125">
        <f t="shared" si="748"/>
        <v>0</v>
      </c>
      <c r="H501" s="125">
        <f t="shared" si="748"/>
        <v>0</v>
      </c>
      <c r="I501" s="125">
        <f t="shared" si="748"/>
        <v>0</v>
      </c>
      <c r="J501" s="125">
        <f t="shared" si="748"/>
        <v>0</v>
      </c>
      <c r="K501" s="125">
        <f t="shared" si="748"/>
        <v>0</v>
      </c>
      <c r="L501" s="125">
        <f t="shared" si="748"/>
        <v>0</v>
      </c>
      <c r="M501" s="125">
        <f t="shared" si="748"/>
        <v>0</v>
      </c>
      <c r="N501" s="125">
        <f t="shared" si="748"/>
        <v>0</v>
      </c>
      <c r="O501" s="125">
        <f t="shared" si="748"/>
        <v>0</v>
      </c>
      <c r="P501" s="125">
        <f t="shared" si="748"/>
        <v>0</v>
      </c>
      <c r="Q501" s="125">
        <f t="shared" si="748"/>
        <v>0</v>
      </c>
      <c r="R501" s="125">
        <f t="shared" si="748"/>
        <v>0</v>
      </c>
      <c r="S501" s="125">
        <f t="shared" si="748"/>
        <v>0</v>
      </c>
      <c r="T501" s="125">
        <f t="shared" si="748"/>
        <v>0</v>
      </c>
      <c r="U501" s="125">
        <f t="shared" si="748"/>
        <v>0</v>
      </c>
      <c r="V501" s="124"/>
    </row>
    <row r="502" spans="1:22" ht="5.0999999999999996" customHeight="1">
      <c r="A502" s="124"/>
      <c r="B502" s="125"/>
      <c r="C502" s="127" t="s">
        <v>16</v>
      </c>
      <c r="D502" s="124">
        <f>IF(D495&gt;(D$5+4),0,(D$5-D495+4))</f>
        <v>0</v>
      </c>
      <c r="E502" s="124">
        <f t="shared" ref="E502:U502" si="749">IF(E495&gt;(E$5+4),0,(E$5-E495+4))</f>
        <v>0</v>
      </c>
      <c r="F502" s="124">
        <f t="shared" si="749"/>
        <v>0</v>
      </c>
      <c r="G502" s="124">
        <f t="shared" si="749"/>
        <v>0</v>
      </c>
      <c r="H502" s="124">
        <f t="shared" si="749"/>
        <v>0</v>
      </c>
      <c r="I502" s="124">
        <f t="shared" si="749"/>
        <v>0</v>
      </c>
      <c r="J502" s="124">
        <f t="shared" si="749"/>
        <v>0</v>
      </c>
      <c r="K502" s="124">
        <f t="shared" si="749"/>
        <v>0</v>
      </c>
      <c r="L502" s="124">
        <f t="shared" si="749"/>
        <v>0</v>
      </c>
      <c r="M502" s="124">
        <f t="shared" si="749"/>
        <v>0</v>
      </c>
      <c r="N502" s="124">
        <f t="shared" si="749"/>
        <v>0</v>
      </c>
      <c r="O502" s="124">
        <f t="shared" si="749"/>
        <v>0</v>
      </c>
      <c r="P502" s="124">
        <f t="shared" si="749"/>
        <v>0</v>
      </c>
      <c r="Q502" s="124">
        <f t="shared" si="749"/>
        <v>0</v>
      </c>
      <c r="R502" s="124">
        <f t="shared" si="749"/>
        <v>0</v>
      </c>
      <c r="S502" s="124">
        <f t="shared" si="749"/>
        <v>0</v>
      </c>
      <c r="T502" s="124">
        <f t="shared" si="749"/>
        <v>0</v>
      </c>
      <c r="U502" s="124">
        <f t="shared" si="749"/>
        <v>0</v>
      </c>
      <c r="V502" s="125"/>
    </row>
    <row r="503" spans="1:22" ht="15.75">
      <c r="A503" s="123">
        <f>'Vnos rezultatov'!B69</f>
        <v>0</v>
      </c>
      <c r="B503" s="123">
        <f>'Vnos rezultatov'!C69</f>
        <v>0</v>
      </c>
      <c r="C503" s="123">
        <f>'Vnos rezultatov'!E69</f>
        <v>10.8</v>
      </c>
      <c r="D503" s="116" t="str">
        <f>'Vnos rezultatov'!H69</f>
        <v>x</v>
      </c>
      <c r="E503" s="116" t="str">
        <f>'Vnos rezultatov'!I69</f>
        <v>x</v>
      </c>
      <c r="F503" s="116" t="str">
        <f>'Vnos rezultatov'!J69</f>
        <v>x</v>
      </c>
      <c r="G503" s="116" t="str">
        <f>'Vnos rezultatov'!K69</f>
        <v>x</v>
      </c>
      <c r="H503" s="116" t="str">
        <f>'Vnos rezultatov'!L69</f>
        <v>x</v>
      </c>
      <c r="I503" s="116" t="str">
        <f>'Vnos rezultatov'!M69</f>
        <v>x</v>
      </c>
      <c r="J503" s="116" t="str">
        <f>'Vnos rezultatov'!N69</f>
        <v>x</v>
      </c>
      <c r="K503" s="116" t="str">
        <f>'Vnos rezultatov'!O69</f>
        <v>x</v>
      </c>
      <c r="L503" s="116" t="str">
        <f>'Vnos rezultatov'!P69</f>
        <v>x</v>
      </c>
      <c r="M503" s="116" t="str">
        <f>'Vnos rezultatov'!Q69</f>
        <v>x</v>
      </c>
      <c r="N503" s="116" t="str">
        <f>'Vnos rezultatov'!R69</f>
        <v>x</v>
      </c>
      <c r="O503" s="116" t="str">
        <f>'Vnos rezultatov'!S69</f>
        <v>x</v>
      </c>
      <c r="P503" s="116" t="str">
        <f>'Vnos rezultatov'!T69</f>
        <v>x</v>
      </c>
      <c r="Q503" s="116" t="str">
        <f>'Vnos rezultatov'!U69</f>
        <v>x</v>
      </c>
      <c r="R503" s="116" t="str">
        <f>'Vnos rezultatov'!V69</f>
        <v>x</v>
      </c>
      <c r="S503" s="116" t="str">
        <f>'Vnos rezultatov'!W69</f>
        <v>x</v>
      </c>
      <c r="T503" s="116" t="str">
        <f>'Vnos rezultatov'!X69</f>
        <v>x</v>
      </c>
      <c r="U503" s="116" t="str">
        <f>'Vnos rezultatov'!Y69</f>
        <v>x</v>
      </c>
      <c r="V503" s="116">
        <f>SUM(D503:U503)</f>
        <v>0</v>
      </c>
    </row>
    <row r="504" spans="1:22" ht="15.75">
      <c r="A504" s="123"/>
      <c r="B504" s="123"/>
      <c r="C504" s="123" t="s">
        <v>11</v>
      </c>
      <c r="D504" s="116">
        <f>IF(D503&gt;(D$5+2),0,(D$5-D503+2))</f>
        <v>0</v>
      </c>
      <c r="E504" s="116">
        <f t="shared" ref="E504:U504" si="750">IF(E503&gt;(E$5+2),0,(E$5-E503+2))</f>
        <v>0</v>
      </c>
      <c r="F504" s="116">
        <f t="shared" si="750"/>
        <v>0</v>
      </c>
      <c r="G504" s="116">
        <f t="shared" si="750"/>
        <v>0</v>
      </c>
      <c r="H504" s="116">
        <f t="shared" si="750"/>
        <v>0</v>
      </c>
      <c r="I504" s="116">
        <f t="shared" si="750"/>
        <v>0</v>
      </c>
      <c r="J504" s="116">
        <f t="shared" si="750"/>
        <v>0</v>
      </c>
      <c r="K504" s="116">
        <f t="shared" si="750"/>
        <v>0</v>
      </c>
      <c r="L504" s="116">
        <f t="shared" si="750"/>
        <v>0</v>
      </c>
      <c r="M504" s="116">
        <f t="shared" si="750"/>
        <v>0</v>
      </c>
      <c r="N504" s="116">
        <f t="shared" si="750"/>
        <v>0</v>
      </c>
      <c r="O504" s="116">
        <f t="shared" si="750"/>
        <v>0</v>
      </c>
      <c r="P504" s="116">
        <f t="shared" si="750"/>
        <v>0</v>
      </c>
      <c r="Q504" s="116">
        <f t="shared" si="750"/>
        <v>0</v>
      </c>
      <c r="R504" s="116">
        <f t="shared" si="750"/>
        <v>0</v>
      </c>
      <c r="S504" s="116">
        <f t="shared" si="750"/>
        <v>0</v>
      </c>
      <c r="T504" s="116">
        <f t="shared" si="750"/>
        <v>0</v>
      </c>
      <c r="U504" s="116">
        <f t="shared" si="750"/>
        <v>0</v>
      </c>
      <c r="V504" s="116">
        <f>SUM(D504:U504)</f>
        <v>0</v>
      </c>
    </row>
    <row r="505" spans="1:22" ht="15.75">
      <c r="A505" s="123"/>
      <c r="B505" s="123"/>
      <c r="C505" s="123" t="s">
        <v>12</v>
      </c>
      <c r="D505" s="116">
        <f t="shared" ref="D505:E505" si="751">IF(D503="x",0,IF($C503&gt;18,IF($C503&gt;36,D509,D507),D506))</f>
        <v>0</v>
      </c>
      <c r="E505" s="116">
        <f t="shared" si="751"/>
        <v>0</v>
      </c>
      <c r="F505" s="116">
        <f>IF(F503="x",0,IF($C503&gt;18,IF($C503&gt;36,F509,F507),F506))</f>
        <v>0</v>
      </c>
      <c r="G505" s="116">
        <f t="shared" ref="G505:J505" si="752">IF(G503="x",0,IF($C503&gt;18,IF($C503&gt;36,G509,G507),G506))</f>
        <v>0</v>
      </c>
      <c r="H505" s="116">
        <f t="shared" si="752"/>
        <v>0</v>
      </c>
      <c r="I505" s="116">
        <f t="shared" si="752"/>
        <v>0</v>
      </c>
      <c r="J505" s="116">
        <f t="shared" si="752"/>
        <v>0</v>
      </c>
      <c r="K505" s="116">
        <f>IF(K503="x",0,IF($C503&gt;18,IF($C503&gt;36,K509,K507),K506))</f>
        <v>0</v>
      </c>
      <c r="L505" s="116">
        <f t="shared" ref="L505:M505" si="753">IF(L503="x",0,IF($C503&gt;18,IF($C503&gt;36,L509,L507),L506))</f>
        <v>0</v>
      </c>
      <c r="M505" s="116">
        <f t="shared" si="753"/>
        <v>0</v>
      </c>
      <c r="N505" s="116">
        <f>IF(N503="x",0,IF($C503&gt;18,IF($C503&gt;36,N509,N507),N506))</f>
        <v>0</v>
      </c>
      <c r="O505" s="116">
        <f t="shared" ref="O505:P505" si="754">IF(O503="x",0,IF($C503&gt;18,IF($C503&gt;36,O509,O507),O506))</f>
        <v>0</v>
      </c>
      <c r="P505" s="116">
        <f t="shared" si="754"/>
        <v>0</v>
      </c>
      <c r="Q505" s="116">
        <f>IF(Q503="x",0,IF($C503&gt;18,IF($C503&gt;36,Q509,Q507),Q506))</f>
        <v>0</v>
      </c>
      <c r="R505" s="116">
        <f t="shared" ref="R505:S505" si="755">IF(R503="x",0,IF($C503&gt;18,IF($C503&gt;36,R509,R507),R506))</f>
        <v>0</v>
      </c>
      <c r="S505" s="116">
        <f t="shared" si="755"/>
        <v>0</v>
      </c>
      <c r="T505" s="116">
        <f>IF(T503="x",0,IF($C503&gt;18,IF($C503&gt;36,T509,T507),T506))</f>
        <v>0</v>
      </c>
      <c r="U505" s="116">
        <f t="shared" ref="U505" si="756">IF(U503="x",0,IF($C503&gt;18,IF($C503&gt;36,U509,U507),U506))</f>
        <v>0</v>
      </c>
      <c r="V505" s="116">
        <f>SUM(D505:U505)</f>
        <v>0</v>
      </c>
    </row>
    <row r="506" spans="1:22" ht="5.0999999999999996" customHeight="1">
      <c r="A506" s="124"/>
      <c r="B506" s="125"/>
      <c r="C506" s="126" t="s">
        <v>13</v>
      </c>
      <c r="D506" s="125" t="e">
        <f t="shared" ref="D506:U506" si="757">IF(D$6&gt;$C503,D504,IF((D503-D$5)&lt;=2,(D504+1),IF((D503-D$5+1)=3,1,0)))</f>
        <v>#VALUE!</v>
      </c>
      <c r="E506" s="125">
        <f t="shared" si="757"/>
        <v>0</v>
      </c>
      <c r="F506" s="125">
        <f t="shared" si="757"/>
        <v>0</v>
      </c>
      <c r="G506" s="125" t="e">
        <f t="shared" si="757"/>
        <v>#VALUE!</v>
      </c>
      <c r="H506" s="125" t="e">
        <f t="shared" si="757"/>
        <v>#VALUE!</v>
      </c>
      <c r="I506" s="125" t="e">
        <f t="shared" si="757"/>
        <v>#VALUE!</v>
      </c>
      <c r="J506" s="125">
        <f t="shared" si="757"/>
        <v>0</v>
      </c>
      <c r="K506" s="125" t="e">
        <f t="shared" si="757"/>
        <v>#VALUE!</v>
      </c>
      <c r="L506" s="125">
        <f t="shared" si="757"/>
        <v>0</v>
      </c>
      <c r="M506" s="125" t="e">
        <f t="shared" si="757"/>
        <v>#VALUE!</v>
      </c>
      <c r="N506" s="125">
        <f t="shared" si="757"/>
        <v>0</v>
      </c>
      <c r="O506" s="125">
        <f t="shared" si="757"/>
        <v>0</v>
      </c>
      <c r="P506" s="125" t="e">
        <f t="shared" si="757"/>
        <v>#VALUE!</v>
      </c>
      <c r="Q506" s="125" t="e">
        <f t="shared" si="757"/>
        <v>#VALUE!</v>
      </c>
      <c r="R506" s="125" t="e">
        <f t="shared" si="757"/>
        <v>#VALUE!</v>
      </c>
      <c r="S506" s="125">
        <f t="shared" si="757"/>
        <v>0</v>
      </c>
      <c r="T506" s="125" t="e">
        <f t="shared" si="757"/>
        <v>#VALUE!</v>
      </c>
      <c r="U506" s="125">
        <f t="shared" si="757"/>
        <v>0</v>
      </c>
      <c r="V506" s="124"/>
    </row>
    <row r="507" spans="1:22" ht="5.0999999999999996" customHeight="1">
      <c r="A507" s="124"/>
      <c r="B507" s="125"/>
      <c r="C507" s="126" t="s">
        <v>14</v>
      </c>
      <c r="D507" s="125">
        <f>IF(D$6&gt;($C503-18),D508,IF((D503-D$5+1)&lt;=3,(D508+1),IF((D503-D$5+1)=4,1,0)))</f>
        <v>0</v>
      </c>
      <c r="E507" s="125">
        <f t="shared" ref="E507:U507" si="758">IF(E$6&gt;($C503-18),E508,IF((E503-E$5+1)&lt;=3,(E508+1),IF((E503-E$5+1)=4,1,0)))</f>
        <v>0</v>
      </c>
      <c r="F507" s="125">
        <f t="shared" si="758"/>
        <v>0</v>
      </c>
      <c r="G507" s="125">
        <f t="shared" si="758"/>
        <v>0</v>
      </c>
      <c r="H507" s="125">
        <f t="shared" si="758"/>
        <v>0</v>
      </c>
      <c r="I507" s="125">
        <f t="shared" si="758"/>
        <v>0</v>
      </c>
      <c r="J507" s="125">
        <f t="shared" si="758"/>
        <v>0</v>
      </c>
      <c r="K507" s="125">
        <f t="shared" si="758"/>
        <v>0</v>
      </c>
      <c r="L507" s="125">
        <f t="shared" si="758"/>
        <v>0</v>
      </c>
      <c r="M507" s="125">
        <f t="shared" si="758"/>
        <v>0</v>
      </c>
      <c r="N507" s="125">
        <f t="shared" si="758"/>
        <v>0</v>
      </c>
      <c r="O507" s="125">
        <f t="shared" si="758"/>
        <v>0</v>
      </c>
      <c r="P507" s="125">
        <f t="shared" si="758"/>
        <v>0</v>
      </c>
      <c r="Q507" s="125">
        <f t="shared" si="758"/>
        <v>0</v>
      </c>
      <c r="R507" s="125">
        <f t="shared" si="758"/>
        <v>0</v>
      </c>
      <c r="S507" s="125">
        <f t="shared" si="758"/>
        <v>0</v>
      </c>
      <c r="T507" s="125">
        <f t="shared" si="758"/>
        <v>0</v>
      </c>
      <c r="U507" s="125">
        <f t="shared" si="758"/>
        <v>0</v>
      </c>
      <c r="V507" s="124"/>
    </row>
    <row r="508" spans="1:22" ht="5.0999999999999996" customHeight="1">
      <c r="A508" s="124"/>
      <c r="B508" s="125"/>
      <c r="C508" s="127" t="s">
        <v>17</v>
      </c>
      <c r="D508" s="124">
        <f>IF(D503&gt;(D$5+3),0,(D$5-D503+3))</f>
        <v>0</v>
      </c>
      <c r="E508" s="124">
        <f t="shared" ref="E508:U508" si="759">IF(E503&gt;(E$5+3),0,(E$5-E503+3))</f>
        <v>0</v>
      </c>
      <c r="F508" s="124">
        <f t="shared" si="759"/>
        <v>0</v>
      </c>
      <c r="G508" s="124">
        <f t="shared" si="759"/>
        <v>0</v>
      </c>
      <c r="H508" s="124">
        <f t="shared" si="759"/>
        <v>0</v>
      </c>
      <c r="I508" s="124">
        <f t="shared" si="759"/>
        <v>0</v>
      </c>
      <c r="J508" s="124">
        <f t="shared" si="759"/>
        <v>0</v>
      </c>
      <c r="K508" s="124">
        <f t="shared" si="759"/>
        <v>0</v>
      </c>
      <c r="L508" s="124">
        <f t="shared" si="759"/>
        <v>0</v>
      </c>
      <c r="M508" s="124">
        <f t="shared" si="759"/>
        <v>0</v>
      </c>
      <c r="N508" s="124">
        <f t="shared" si="759"/>
        <v>0</v>
      </c>
      <c r="O508" s="124">
        <f t="shared" si="759"/>
        <v>0</v>
      </c>
      <c r="P508" s="124">
        <f t="shared" si="759"/>
        <v>0</v>
      </c>
      <c r="Q508" s="124">
        <f t="shared" si="759"/>
        <v>0</v>
      </c>
      <c r="R508" s="124">
        <f t="shared" si="759"/>
        <v>0</v>
      </c>
      <c r="S508" s="124">
        <f t="shared" si="759"/>
        <v>0</v>
      </c>
      <c r="T508" s="124">
        <f t="shared" si="759"/>
        <v>0</v>
      </c>
      <c r="U508" s="124">
        <f t="shared" si="759"/>
        <v>0</v>
      </c>
      <c r="V508" s="124"/>
    </row>
    <row r="509" spans="1:22" ht="5.0999999999999996" customHeight="1">
      <c r="A509" s="124"/>
      <c r="B509" s="125"/>
      <c r="C509" s="126" t="s">
        <v>15</v>
      </c>
      <c r="D509" s="125">
        <f>IF(D$6&gt;($C503-36),D510,IF((D503-D$5+1)&lt;=4,(D510+1),IF((D503-D$5+1)=5,1,0)))</f>
        <v>0</v>
      </c>
      <c r="E509" s="125">
        <f t="shared" ref="E509:U509" si="760">IF(E$6&gt;($C503-36),E510,IF((E503-E$5+1)&lt;=4,(E510+1),IF((E503-E$5+1)=5,1,0)))</f>
        <v>0</v>
      </c>
      <c r="F509" s="125">
        <f t="shared" si="760"/>
        <v>0</v>
      </c>
      <c r="G509" s="125">
        <f t="shared" si="760"/>
        <v>0</v>
      </c>
      <c r="H509" s="125">
        <f t="shared" si="760"/>
        <v>0</v>
      </c>
      <c r="I509" s="125">
        <f t="shared" si="760"/>
        <v>0</v>
      </c>
      <c r="J509" s="125">
        <f t="shared" si="760"/>
        <v>0</v>
      </c>
      <c r="K509" s="125">
        <f t="shared" si="760"/>
        <v>0</v>
      </c>
      <c r="L509" s="125">
        <f t="shared" si="760"/>
        <v>0</v>
      </c>
      <c r="M509" s="125">
        <f t="shared" si="760"/>
        <v>0</v>
      </c>
      <c r="N509" s="125">
        <f t="shared" si="760"/>
        <v>0</v>
      </c>
      <c r="O509" s="125">
        <f t="shared" si="760"/>
        <v>0</v>
      </c>
      <c r="P509" s="125">
        <f t="shared" si="760"/>
        <v>0</v>
      </c>
      <c r="Q509" s="125">
        <f t="shared" si="760"/>
        <v>0</v>
      </c>
      <c r="R509" s="125">
        <f t="shared" si="760"/>
        <v>0</v>
      </c>
      <c r="S509" s="125">
        <f t="shared" si="760"/>
        <v>0</v>
      </c>
      <c r="T509" s="125">
        <f t="shared" si="760"/>
        <v>0</v>
      </c>
      <c r="U509" s="125">
        <f t="shared" si="760"/>
        <v>0</v>
      </c>
      <c r="V509" s="124"/>
    </row>
    <row r="510" spans="1:22" ht="5.0999999999999996" customHeight="1">
      <c r="A510" s="124"/>
      <c r="B510" s="125"/>
      <c r="C510" s="127" t="s">
        <v>16</v>
      </c>
      <c r="D510" s="124">
        <f>IF(D503&gt;(D$5+4),0,(D$5-D503+4))</f>
        <v>0</v>
      </c>
      <c r="E510" s="124">
        <f t="shared" ref="E510:U510" si="761">IF(E503&gt;(E$5+4),0,(E$5-E503+4))</f>
        <v>0</v>
      </c>
      <c r="F510" s="124">
        <f t="shared" si="761"/>
        <v>0</v>
      </c>
      <c r="G510" s="124">
        <f t="shared" si="761"/>
        <v>0</v>
      </c>
      <c r="H510" s="124">
        <f t="shared" si="761"/>
        <v>0</v>
      </c>
      <c r="I510" s="124">
        <f t="shared" si="761"/>
        <v>0</v>
      </c>
      <c r="J510" s="124">
        <f t="shared" si="761"/>
        <v>0</v>
      </c>
      <c r="K510" s="124">
        <f t="shared" si="761"/>
        <v>0</v>
      </c>
      <c r="L510" s="124">
        <f t="shared" si="761"/>
        <v>0</v>
      </c>
      <c r="M510" s="124">
        <f t="shared" si="761"/>
        <v>0</v>
      </c>
      <c r="N510" s="124">
        <f t="shared" si="761"/>
        <v>0</v>
      </c>
      <c r="O510" s="124">
        <f t="shared" si="761"/>
        <v>0</v>
      </c>
      <c r="P510" s="124">
        <f t="shared" si="761"/>
        <v>0</v>
      </c>
      <c r="Q510" s="124">
        <f t="shared" si="761"/>
        <v>0</v>
      </c>
      <c r="R510" s="124">
        <f t="shared" si="761"/>
        <v>0</v>
      </c>
      <c r="S510" s="124">
        <f t="shared" si="761"/>
        <v>0</v>
      </c>
      <c r="T510" s="124">
        <f t="shared" si="761"/>
        <v>0</v>
      </c>
      <c r="U510" s="124">
        <f t="shared" si="761"/>
        <v>0</v>
      </c>
    </row>
    <row r="511" spans="1:22" ht="15.75">
      <c r="A511" s="123">
        <f>'Vnos rezultatov'!B70</f>
        <v>0</v>
      </c>
      <c r="B511" s="123">
        <f>'Vnos rezultatov'!C70</f>
        <v>0</v>
      </c>
      <c r="C511" s="123">
        <f>'Vnos rezultatov'!E70</f>
        <v>10.8</v>
      </c>
      <c r="D511" s="116" t="str">
        <f>'Vnos rezultatov'!H70</f>
        <v>x</v>
      </c>
      <c r="E511" s="116" t="str">
        <f>'Vnos rezultatov'!I70</f>
        <v>x</v>
      </c>
      <c r="F511" s="116" t="str">
        <f>'Vnos rezultatov'!J70</f>
        <v>x</v>
      </c>
      <c r="G511" s="116" t="str">
        <f>'Vnos rezultatov'!K70</f>
        <v>x</v>
      </c>
      <c r="H511" s="116" t="str">
        <f>'Vnos rezultatov'!L70</f>
        <v>x</v>
      </c>
      <c r="I511" s="116" t="str">
        <f>'Vnos rezultatov'!M70</f>
        <v>x</v>
      </c>
      <c r="J511" s="116" t="str">
        <f>'Vnos rezultatov'!N70</f>
        <v>x</v>
      </c>
      <c r="K511" s="116" t="str">
        <f>'Vnos rezultatov'!O70</f>
        <v>x</v>
      </c>
      <c r="L511" s="116" t="str">
        <f>'Vnos rezultatov'!P70</f>
        <v>x</v>
      </c>
      <c r="M511" s="116" t="str">
        <f>'Vnos rezultatov'!Q70</f>
        <v>x</v>
      </c>
      <c r="N511" s="116" t="str">
        <f>'Vnos rezultatov'!R70</f>
        <v>x</v>
      </c>
      <c r="O511" s="116" t="str">
        <f>'Vnos rezultatov'!S70</f>
        <v>x</v>
      </c>
      <c r="P511" s="116" t="str">
        <f>'Vnos rezultatov'!T70</f>
        <v>x</v>
      </c>
      <c r="Q511" s="116" t="str">
        <f>'Vnos rezultatov'!U70</f>
        <v>x</v>
      </c>
      <c r="R511" s="116" t="str">
        <f>'Vnos rezultatov'!V70</f>
        <v>x</v>
      </c>
      <c r="S511" s="116" t="str">
        <f>'Vnos rezultatov'!W70</f>
        <v>x</v>
      </c>
      <c r="T511" s="116" t="str">
        <f>'Vnos rezultatov'!X70</f>
        <v>x</v>
      </c>
      <c r="U511" s="116" t="str">
        <f>'Vnos rezultatov'!Y70</f>
        <v>x</v>
      </c>
      <c r="V511" s="116">
        <f>SUM(D511:U511)</f>
        <v>0</v>
      </c>
    </row>
    <row r="512" spans="1:22" ht="15.75">
      <c r="A512" s="123"/>
      <c r="B512" s="123"/>
      <c r="C512" s="123" t="s">
        <v>11</v>
      </c>
      <c r="D512" s="116">
        <f>IF(D511&gt;(D$5+2),0,(D$5-D511+2))</f>
        <v>0</v>
      </c>
      <c r="E512" s="116">
        <f t="shared" ref="E512:U512" si="762">IF(E511&gt;(E$5+2),0,(E$5-E511+2))</f>
        <v>0</v>
      </c>
      <c r="F512" s="116">
        <f t="shared" si="762"/>
        <v>0</v>
      </c>
      <c r="G512" s="116">
        <f t="shared" si="762"/>
        <v>0</v>
      </c>
      <c r="H512" s="116">
        <f t="shared" si="762"/>
        <v>0</v>
      </c>
      <c r="I512" s="116">
        <f t="shared" si="762"/>
        <v>0</v>
      </c>
      <c r="J512" s="116">
        <f t="shared" si="762"/>
        <v>0</v>
      </c>
      <c r="K512" s="116">
        <f t="shared" si="762"/>
        <v>0</v>
      </c>
      <c r="L512" s="116">
        <f t="shared" si="762"/>
        <v>0</v>
      </c>
      <c r="M512" s="116">
        <f t="shared" si="762"/>
        <v>0</v>
      </c>
      <c r="N512" s="116">
        <f t="shared" si="762"/>
        <v>0</v>
      </c>
      <c r="O512" s="116">
        <f t="shared" si="762"/>
        <v>0</v>
      </c>
      <c r="P512" s="116">
        <f t="shared" si="762"/>
        <v>0</v>
      </c>
      <c r="Q512" s="116">
        <f t="shared" si="762"/>
        <v>0</v>
      </c>
      <c r="R512" s="116">
        <f t="shared" si="762"/>
        <v>0</v>
      </c>
      <c r="S512" s="116">
        <f t="shared" si="762"/>
        <v>0</v>
      </c>
      <c r="T512" s="116">
        <f t="shared" si="762"/>
        <v>0</v>
      </c>
      <c r="U512" s="116">
        <f t="shared" si="762"/>
        <v>0</v>
      </c>
      <c r="V512" s="116">
        <f>SUM(D512:U512)</f>
        <v>0</v>
      </c>
    </row>
    <row r="513" spans="1:22" ht="15.75">
      <c r="A513" s="123"/>
      <c r="B513" s="123"/>
      <c r="C513" s="123" t="s">
        <v>12</v>
      </c>
      <c r="D513" s="116">
        <f t="shared" ref="D513:E513" si="763">IF(D511="x",0,IF($C511&gt;18,IF($C511&gt;36,D517,D515),D514))</f>
        <v>0</v>
      </c>
      <c r="E513" s="116">
        <f t="shared" si="763"/>
        <v>0</v>
      </c>
      <c r="F513" s="116">
        <f>IF(F511="x",0,IF($C511&gt;18,IF($C511&gt;36,F517,F515),F514))</f>
        <v>0</v>
      </c>
      <c r="G513" s="116">
        <f t="shared" ref="G513:J513" si="764">IF(G511="x",0,IF($C511&gt;18,IF($C511&gt;36,G517,G515),G514))</f>
        <v>0</v>
      </c>
      <c r="H513" s="116">
        <f t="shared" si="764"/>
        <v>0</v>
      </c>
      <c r="I513" s="116">
        <f t="shared" si="764"/>
        <v>0</v>
      </c>
      <c r="J513" s="116">
        <f t="shared" si="764"/>
        <v>0</v>
      </c>
      <c r="K513" s="116">
        <f>IF(K511="x",0,IF($C511&gt;18,IF($C511&gt;36,K517,K515),K514))</f>
        <v>0</v>
      </c>
      <c r="L513" s="116">
        <f t="shared" ref="L513:M513" si="765">IF(L511="x",0,IF($C511&gt;18,IF($C511&gt;36,L517,L515),L514))</f>
        <v>0</v>
      </c>
      <c r="M513" s="116">
        <f t="shared" si="765"/>
        <v>0</v>
      </c>
      <c r="N513" s="116">
        <f>IF(N511="x",0,IF($C511&gt;18,IF($C511&gt;36,N517,N515),N514))</f>
        <v>0</v>
      </c>
      <c r="O513" s="116">
        <f t="shared" ref="O513:P513" si="766">IF(O511="x",0,IF($C511&gt;18,IF($C511&gt;36,O517,O515),O514))</f>
        <v>0</v>
      </c>
      <c r="P513" s="116">
        <f t="shared" si="766"/>
        <v>0</v>
      </c>
      <c r="Q513" s="116">
        <f>IF(Q511="x",0,IF($C511&gt;18,IF($C511&gt;36,Q517,Q515),Q514))</f>
        <v>0</v>
      </c>
      <c r="R513" s="116">
        <f t="shared" ref="R513:S513" si="767">IF(R511="x",0,IF($C511&gt;18,IF($C511&gt;36,R517,R515),R514))</f>
        <v>0</v>
      </c>
      <c r="S513" s="116">
        <f t="shared" si="767"/>
        <v>0</v>
      </c>
      <c r="T513" s="116">
        <f>IF(T511="x",0,IF($C511&gt;18,IF($C511&gt;36,T517,T515),T514))</f>
        <v>0</v>
      </c>
      <c r="U513" s="116">
        <f t="shared" ref="U513" si="768">IF(U511="x",0,IF($C511&gt;18,IF($C511&gt;36,U517,U515),U514))</f>
        <v>0</v>
      </c>
      <c r="V513" s="116">
        <f>SUM(D513:U513)</f>
        <v>0</v>
      </c>
    </row>
    <row r="514" spans="1:22" ht="5.0999999999999996" customHeight="1">
      <c r="A514" s="124"/>
      <c r="B514" s="125"/>
      <c r="C514" s="126" t="s">
        <v>13</v>
      </c>
      <c r="D514" s="125" t="e">
        <f t="shared" ref="D514:U514" si="769">IF(D$6&gt;$C511,D512,IF((D511-D$5)&lt;=2,(D512+1),IF((D511-D$5+1)=3,1,0)))</f>
        <v>#VALUE!</v>
      </c>
      <c r="E514" s="125">
        <f t="shared" si="769"/>
        <v>0</v>
      </c>
      <c r="F514" s="125">
        <f t="shared" si="769"/>
        <v>0</v>
      </c>
      <c r="G514" s="125" t="e">
        <f t="shared" si="769"/>
        <v>#VALUE!</v>
      </c>
      <c r="H514" s="125" t="e">
        <f t="shared" si="769"/>
        <v>#VALUE!</v>
      </c>
      <c r="I514" s="125" t="e">
        <f t="shared" si="769"/>
        <v>#VALUE!</v>
      </c>
      <c r="J514" s="125">
        <f t="shared" si="769"/>
        <v>0</v>
      </c>
      <c r="K514" s="125" t="e">
        <f t="shared" si="769"/>
        <v>#VALUE!</v>
      </c>
      <c r="L514" s="125">
        <f t="shared" si="769"/>
        <v>0</v>
      </c>
      <c r="M514" s="125" t="e">
        <f t="shared" si="769"/>
        <v>#VALUE!</v>
      </c>
      <c r="N514" s="125">
        <f t="shared" si="769"/>
        <v>0</v>
      </c>
      <c r="O514" s="125">
        <f t="shared" si="769"/>
        <v>0</v>
      </c>
      <c r="P514" s="125" t="e">
        <f t="shared" si="769"/>
        <v>#VALUE!</v>
      </c>
      <c r="Q514" s="125" t="e">
        <f t="shared" si="769"/>
        <v>#VALUE!</v>
      </c>
      <c r="R514" s="125" t="e">
        <f t="shared" si="769"/>
        <v>#VALUE!</v>
      </c>
      <c r="S514" s="125">
        <f t="shared" si="769"/>
        <v>0</v>
      </c>
      <c r="T514" s="125" t="e">
        <f t="shared" si="769"/>
        <v>#VALUE!</v>
      </c>
      <c r="U514" s="125">
        <f t="shared" si="769"/>
        <v>0</v>
      </c>
      <c r="V514" s="124"/>
    </row>
    <row r="515" spans="1:22" ht="5.0999999999999996" customHeight="1">
      <c r="A515" s="124"/>
      <c r="B515" s="125"/>
      <c r="C515" s="126" t="s">
        <v>14</v>
      </c>
      <c r="D515" s="125">
        <f>IF(D$6&gt;($C511-18),D516,IF((D511-D$5+1)&lt;=3,(D516+1),IF((D511-D$5+1)=4,1,0)))</f>
        <v>0</v>
      </c>
      <c r="E515" s="125">
        <f t="shared" ref="E515:U515" si="770">IF(E$6&gt;($C511-18),E516,IF((E511-E$5+1)&lt;=3,(E516+1),IF((E511-E$5+1)=4,1,0)))</f>
        <v>0</v>
      </c>
      <c r="F515" s="125">
        <f t="shared" si="770"/>
        <v>0</v>
      </c>
      <c r="G515" s="125">
        <f t="shared" si="770"/>
        <v>0</v>
      </c>
      <c r="H515" s="125">
        <f t="shared" si="770"/>
        <v>0</v>
      </c>
      <c r="I515" s="125">
        <f t="shared" si="770"/>
        <v>0</v>
      </c>
      <c r="J515" s="125">
        <f t="shared" si="770"/>
        <v>0</v>
      </c>
      <c r="K515" s="125">
        <f t="shared" si="770"/>
        <v>0</v>
      </c>
      <c r="L515" s="125">
        <f t="shared" si="770"/>
        <v>0</v>
      </c>
      <c r="M515" s="125">
        <f t="shared" si="770"/>
        <v>0</v>
      </c>
      <c r="N515" s="125">
        <f t="shared" si="770"/>
        <v>0</v>
      </c>
      <c r="O515" s="125">
        <f t="shared" si="770"/>
        <v>0</v>
      </c>
      <c r="P515" s="125">
        <f t="shared" si="770"/>
        <v>0</v>
      </c>
      <c r="Q515" s="125">
        <f t="shared" si="770"/>
        <v>0</v>
      </c>
      <c r="R515" s="125">
        <f t="shared" si="770"/>
        <v>0</v>
      </c>
      <c r="S515" s="125">
        <f t="shared" si="770"/>
        <v>0</v>
      </c>
      <c r="T515" s="125">
        <f t="shared" si="770"/>
        <v>0</v>
      </c>
      <c r="U515" s="125">
        <f t="shared" si="770"/>
        <v>0</v>
      </c>
      <c r="V515" s="124"/>
    </row>
    <row r="516" spans="1:22" ht="5.0999999999999996" customHeight="1">
      <c r="A516" s="124"/>
      <c r="B516" s="125"/>
      <c r="C516" s="127" t="s">
        <v>17</v>
      </c>
      <c r="D516" s="124">
        <f>IF(D511&gt;(D$5+3),0,(D$5-D511+3))</f>
        <v>0</v>
      </c>
      <c r="E516" s="124">
        <f t="shared" ref="E516:U516" si="771">IF(E511&gt;(E$5+3),0,(E$5-E511+3))</f>
        <v>0</v>
      </c>
      <c r="F516" s="124">
        <f t="shared" si="771"/>
        <v>0</v>
      </c>
      <c r="G516" s="124">
        <f t="shared" si="771"/>
        <v>0</v>
      </c>
      <c r="H516" s="124">
        <f t="shared" si="771"/>
        <v>0</v>
      </c>
      <c r="I516" s="124">
        <f t="shared" si="771"/>
        <v>0</v>
      </c>
      <c r="J516" s="124">
        <f t="shared" si="771"/>
        <v>0</v>
      </c>
      <c r="K516" s="124">
        <f t="shared" si="771"/>
        <v>0</v>
      </c>
      <c r="L516" s="124">
        <f t="shared" si="771"/>
        <v>0</v>
      </c>
      <c r="M516" s="124">
        <f t="shared" si="771"/>
        <v>0</v>
      </c>
      <c r="N516" s="124">
        <f t="shared" si="771"/>
        <v>0</v>
      </c>
      <c r="O516" s="124">
        <f t="shared" si="771"/>
        <v>0</v>
      </c>
      <c r="P516" s="124">
        <f t="shared" si="771"/>
        <v>0</v>
      </c>
      <c r="Q516" s="124">
        <f t="shared" si="771"/>
        <v>0</v>
      </c>
      <c r="R516" s="124">
        <f t="shared" si="771"/>
        <v>0</v>
      </c>
      <c r="S516" s="124">
        <f t="shared" si="771"/>
        <v>0</v>
      </c>
      <c r="T516" s="124">
        <f t="shared" si="771"/>
        <v>0</v>
      </c>
      <c r="U516" s="124">
        <f t="shared" si="771"/>
        <v>0</v>
      </c>
      <c r="V516" s="124"/>
    </row>
    <row r="517" spans="1:22" ht="5.0999999999999996" customHeight="1">
      <c r="A517" s="124"/>
      <c r="B517" s="125"/>
      <c r="C517" s="126" t="s">
        <v>15</v>
      </c>
      <c r="D517" s="125">
        <f>IF(D$6&gt;($C511-36),D518,IF((D511-D$5+1)&lt;=4,(D518+1),IF((D511-D$5+1)=5,1,0)))</f>
        <v>0</v>
      </c>
      <c r="E517" s="125">
        <f t="shared" ref="E517:U517" si="772">IF(E$6&gt;($C511-36),E518,IF((E511-E$5+1)&lt;=4,(E518+1),IF((E511-E$5+1)=5,1,0)))</f>
        <v>0</v>
      </c>
      <c r="F517" s="125">
        <f t="shared" si="772"/>
        <v>0</v>
      </c>
      <c r="G517" s="125">
        <f t="shared" si="772"/>
        <v>0</v>
      </c>
      <c r="H517" s="125">
        <f t="shared" si="772"/>
        <v>0</v>
      </c>
      <c r="I517" s="125">
        <f t="shared" si="772"/>
        <v>0</v>
      </c>
      <c r="J517" s="125">
        <f t="shared" si="772"/>
        <v>0</v>
      </c>
      <c r="K517" s="125">
        <f t="shared" si="772"/>
        <v>0</v>
      </c>
      <c r="L517" s="125">
        <f t="shared" si="772"/>
        <v>0</v>
      </c>
      <c r="M517" s="125">
        <f t="shared" si="772"/>
        <v>0</v>
      </c>
      <c r="N517" s="125">
        <f t="shared" si="772"/>
        <v>0</v>
      </c>
      <c r="O517" s="125">
        <f t="shared" si="772"/>
        <v>0</v>
      </c>
      <c r="P517" s="125">
        <f t="shared" si="772"/>
        <v>0</v>
      </c>
      <c r="Q517" s="125">
        <f t="shared" si="772"/>
        <v>0</v>
      </c>
      <c r="R517" s="125">
        <f t="shared" si="772"/>
        <v>0</v>
      </c>
      <c r="S517" s="125">
        <f t="shared" si="772"/>
        <v>0</v>
      </c>
      <c r="T517" s="125">
        <f t="shared" si="772"/>
        <v>0</v>
      </c>
      <c r="U517" s="125">
        <f t="shared" si="772"/>
        <v>0</v>
      </c>
      <c r="V517" s="124"/>
    </row>
    <row r="518" spans="1:22" ht="5.0999999999999996" customHeight="1">
      <c r="A518" s="124"/>
      <c r="B518" s="125"/>
      <c r="C518" s="127" t="s">
        <v>16</v>
      </c>
      <c r="D518" s="124">
        <f>IF(D511&gt;(D$5+4),0,(D$5-D511+4))</f>
        <v>0</v>
      </c>
      <c r="E518" s="124">
        <f t="shared" ref="E518:U518" si="773">IF(E511&gt;(E$5+4),0,(E$5-E511+4))</f>
        <v>0</v>
      </c>
      <c r="F518" s="124">
        <f t="shared" si="773"/>
        <v>0</v>
      </c>
      <c r="G518" s="124">
        <f t="shared" si="773"/>
        <v>0</v>
      </c>
      <c r="H518" s="124">
        <f t="shared" si="773"/>
        <v>0</v>
      </c>
      <c r="I518" s="124">
        <f t="shared" si="773"/>
        <v>0</v>
      </c>
      <c r="J518" s="124">
        <f t="shared" si="773"/>
        <v>0</v>
      </c>
      <c r="K518" s="124">
        <f t="shared" si="773"/>
        <v>0</v>
      </c>
      <c r="L518" s="124">
        <f t="shared" si="773"/>
        <v>0</v>
      </c>
      <c r="M518" s="124">
        <f t="shared" si="773"/>
        <v>0</v>
      </c>
      <c r="N518" s="124">
        <f t="shared" si="773"/>
        <v>0</v>
      </c>
      <c r="O518" s="124">
        <f t="shared" si="773"/>
        <v>0</v>
      </c>
      <c r="P518" s="124">
        <f t="shared" si="773"/>
        <v>0</v>
      </c>
      <c r="Q518" s="124">
        <f t="shared" si="773"/>
        <v>0</v>
      </c>
      <c r="R518" s="124">
        <f t="shared" si="773"/>
        <v>0</v>
      </c>
      <c r="S518" s="124">
        <f t="shared" si="773"/>
        <v>0</v>
      </c>
      <c r="T518" s="124">
        <f t="shared" si="773"/>
        <v>0</v>
      </c>
      <c r="U518" s="124">
        <f t="shared" si="773"/>
        <v>0</v>
      </c>
    </row>
    <row r="519" spans="1:22" ht="15.75">
      <c r="A519" s="123">
        <f>'Vnos rezultatov'!B71</f>
        <v>0</v>
      </c>
      <c r="B519" s="123">
        <f>'Vnos rezultatov'!C71</f>
        <v>0</v>
      </c>
      <c r="C519" s="123">
        <f>'Vnos rezultatov'!E71</f>
        <v>10.8</v>
      </c>
      <c r="D519" s="116" t="str">
        <f>'Vnos rezultatov'!H71</f>
        <v>x</v>
      </c>
      <c r="E519" s="116" t="str">
        <f>'Vnos rezultatov'!I71</f>
        <v>x</v>
      </c>
      <c r="F519" s="116" t="str">
        <f>'Vnos rezultatov'!J71</f>
        <v>x</v>
      </c>
      <c r="G519" s="116" t="str">
        <f>'Vnos rezultatov'!K71</f>
        <v>x</v>
      </c>
      <c r="H519" s="116" t="str">
        <f>'Vnos rezultatov'!L71</f>
        <v>x</v>
      </c>
      <c r="I519" s="116" t="str">
        <f>'Vnos rezultatov'!M71</f>
        <v>x</v>
      </c>
      <c r="J519" s="116" t="str">
        <f>'Vnos rezultatov'!N71</f>
        <v>x</v>
      </c>
      <c r="K519" s="116" t="str">
        <f>'Vnos rezultatov'!O71</f>
        <v>x</v>
      </c>
      <c r="L519" s="116" t="str">
        <f>'Vnos rezultatov'!P71</f>
        <v>x</v>
      </c>
      <c r="M519" s="116" t="str">
        <f>'Vnos rezultatov'!Q71</f>
        <v>x</v>
      </c>
      <c r="N519" s="116" t="str">
        <f>'Vnos rezultatov'!R71</f>
        <v>x</v>
      </c>
      <c r="O519" s="116" t="str">
        <f>'Vnos rezultatov'!S71</f>
        <v>x</v>
      </c>
      <c r="P519" s="116" t="str">
        <f>'Vnos rezultatov'!T71</f>
        <v>x</v>
      </c>
      <c r="Q519" s="116" t="str">
        <f>'Vnos rezultatov'!U71</f>
        <v>x</v>
      </c>
      <c r="R519" s="116" t="str">
        <f>'Vnos rezultatov'!V71</f>
        <v>x</v>
      </c>
      <c r="S519" s="116" t="str">
        <f>'Vnos rezultatov'!W71</f>
        <v>x</v>
      </c>
      <c r="T519" s="116" t="str">
        <f>'Vnos rezultatov'!X71</f>
        <v>x</v>
      </c>
      <c r="U519" s="116" t="str">
        <f>'Vnos rezultatov'!Y71</f>
        <v>x</v>
      </c>
      <c r="V519" s="116">
        <f>SUM(D519:U519)</f>
        <v>0</v>
      </c>
    </row>
    <row r="520" spans="1:22" ht="15.75">
      <c r="A520" s="123"/>
      <c r="B520" s="123"/>
      <c r="C520" s="123" t="s">
        <v>11</v>
      </c>
      <c r="D520" s="116">
        <f>IF(D519&gt;(D$5+2),0,(D$5-D519+2))</f>
        <v>0</v>
      </c>
      <c r="E520" s="116">
        <f t="shared" ref="E520:U520" si="774">IF(E519&gt;(E$5+2),0,(E$5-E519+2))</f>
        <v>0</v>
      </c>
      <c r="F520" s="116">
        <f t="shared" si="774"/>
        <v>0</v>
      </c>
      <c r="G520" s="116">
        <f t="shared" si="774"/>
        <v>0</v>
      </c>
      <c r="H520" s="116">
        <f t="shared" si="774"/>
        <v>0</v>
      </c>
      <c r="I520" s="116">
        <f t="shared" si="774"/>
        <v>0</v>
      </c>
      <c r="J520" s="116">
        <f t="shared" si="774"/>
        <v>0</v>
      </c>
      <c r="K520" s="116">
        <f t="shared" si="774"/>
        <v>0</v>
      </c>
      <c r="L520" s="116">
        <f t="shared" si="774"/>
        <v>0</v>
      </c>
      <c r="M520" s="116">
        <f t="shared" si="774"/>
        <v>0</v>
      </c>
      <c r="N520" s="116">
        <f t="shared" si="774"/>
        <v>0</v>
      </c>
      <c r="O520" s="116">
        <f t="shared" si="774"/>
        <v>0</v>
      </c>
      <c r="P520" s="116">
        <f t="shared" si="774"/>
        <v>0</v>
      </c>
      <c r="Q520" s="116">
        <f t="shared" si="774"/>
        <v>0</v>
      </c>
      <c r="R520" s="116">
        <f t="shared" si="774"/>
        <v>0</v>
      </c>
      <c r="S520" s="116">
        <f t="shared" si="774"/>
        <v>0</v>
      </c>
      <c r="T520" s="116">
        <f t="shared" si="774"/>
        <v>0</v>
      </c>
      <c r="U520" s="116">
        <f t="shared" si="774"/>
        <v>0</v>
      </c>
      <c r="V520" s="116">
        <f>SUM(D520:U520)</f>
        <v>0</v>
      </c>
    </row>
    <row r="521" spans="1:22" ht="15.75">
      <c r="A521" s="123"/>
      <c r="B521" s="123"/>
      <c r="C521" s="123" t="s">
        <v>12</v>
      </c>
      <c r="D521" s="116">
        <f t="shared" ref="D521:E521" si="775">IF(D519="x",0,IF($C519&gt;18,IF($C519&gt;36,D525,D523),D522))</f>
        <v>0</v>
      </c>
      <c r="E521" s="116">
        <f t="shared" si="775"/>
        <v>0</v>
      </c>
      <c r="F521" s="116">
        <f>IF(F519="x",0,IF($C519&gt;18,IF($C519&gt;36,F525,F523),F522))</f>
        <v>0</v>
      </c>
      <c r="G521" s="116">
        <f t="shared" ref="G521:J521" si="776">IF(G519="x",0,IF($C519&gt;18,IF($C519&gt;36,G525,G523),G522))</f>
        <v>0</v>
      </c>
      <c r="H521" s="116">
        <f t="shared" si="776"/>
        <v>0</v>
      </c>
      <c r="I521" s="116">
        <f t="shared" si="776"/>
        <v>0</v>
      </c>
      <c r="J521" s="116">
        <f t="shared" si="776"/>
        <v>0</v>
      </c>
      <c r="K521" s="116">
        <f>IF(K519="x",0,IF($C519&gt;18,IF($C519&gt;36,K525,K523),K522))</f>
        <v>0</v>
      </c>
      <c r="L521" s="116">
        <f t="shared" ref="L521:M521" si="777">IF(L519="x",0,IF($C519&gt;18,IF($C519&gt;36,L525,L523),L522))</f>
        <v>0</v>
      </c>
      <c r="M521" s="116">
        <f t="shared" si="777"/>
        <v>0</v>
      </c>
      <c r="N521" s="116">
        <f>IF(N519="x",0,IF($C519&gt;18,IF($C519&gt;36,N525,N523),N522))</f>
        <v>0</v>
      </c>
      <c r="O521" s="116">
        <f t="shared" ref="O521:P521" si="778">IF(O519="x",0,IF($C519&gt;18,IF($C519&gt;36,O525,O523),O522))</f>
        <v>0</v>
      </c>
      <c r="P521" s="116">
        <f t="shared" si="778"/>
        <v>0</v>
      </c>
      <c r="Q521" s="116">
        <f>IF(Q519="x",0,IF($C519&gt;18,IF($C519&gt;36,Q525,Q523),Q522))</f>
        <v>0</v>
      </c>
      <c r="R521" s="116">
        <f t="shared" ref="R521:S521" si="779">IF(R519="x",0,IF($C519&gt;18,IF($C519&gt;36,R525,R523),R522))</f>
        <v>0</v>
      </c>
      <c r="S521" s="116">
        <f t="shared" si="779"/>
        <v>0</v>
      </c>
      <c r="T521" s="116">
        <f>IF(T519="x",0,IF($C519&gt;18,IF($C519&gt;36,T525,T523),T522))</f>
        <v>0</v>
      </c>
      <c r="U521" s="116">
        <f t="shared" ref="U521" si="780">IF(U519="x",0,IF($C519&gt;18,IF($C519&gt;36,U525,U523),U522))</f>
        <v>0</v>
      </c>
      <c r="V521" s="116">
        <f>SUM(D521:U521)</f>
        <v>0</v>
      </c>
    </row>
    <row r="522" spans="1:22" ht="5.0999999999999996" customHeight="1">
      <c r="A522" s="124"/>
      <c r="B522" s="125"/>
      <c r="C522" s="126" t="s">
        <v>13</v>
      </c>
      <c r="D522" s="125" t="e">
        <f t="shared" ref="D522:U522" si="781">IF(D$6&gt;$C519,D520,IF((D519-D$5)&lt;=2,(D520+1),IF((D519-D$5+1)=3,1,0)))</f>
        <v>#VALUE!</v>
      </c>
      <c r="E522" s="125">
        <f t="shared" si="781"/>
        <v>0</v>
      </c>
      <c r="F522" s="125">
        <f t="shared" si="781"/>
        <v>0</v>
      </c>
      <c r="G522" s="125" t="e">
        <f t="shared" si="781"/>
        <v>#VALUE!</v>
      </c>
      <c r="H522" s="125" t="e">
        <f t="shared" si="781"/>
        <v>#VALUE!</v>
      </c>
      <c r="I522" s="125" t="e">
        <f t="shared" si="781"/>
        <v>#VALUE!</v>
      </c>
      <c r="J522" s="125">
        <f t="shared" si="781"/>
        <v>0</v>
      </c>
      <c r="K522" s="125" t="e">
        <f t="shared" si="781"/>
        <v>#VALUE!</v>
      </c>
      <c r="L522" s="125">
        <f t="shared" si="781"/>
        <v>0</v>
      </c>
      <c r="M522" s="125" t="e">
        <f t="shared" si="781"/>
        <v>#VALUE!</v>
      </c>
      <c r="N522" s="125">
        <f t="shared" si="781"/>
        <v>0</v>
      </c>
      <c r="O522" s="125">
        <f t="shared" si="781"/>
        <v>0</v>
      </c>
      <c r="P522" s="125" t="e">
        <f t="shared" si="781"/>
        <v>#VALUE!</v>
      </c>
      <c r="Q522" s="125" t="e">
        <f t="shared" si="781"/>
        <v>#VALUE!</v>
      </c>
      <c r="R522" s="125" t="e">
        <f t="shared" si="781"/>
        <v>#VALUE!</v>
      </c>
      <c r="S522" s="125">
        <f t="shared" si="781"/>
        <v>0</v>
      </c>
      <c r="T522" s="125" t="e">
        <f t="shared" si="781"/>
        <v>#VALUE!</v>
      </c>
      <c r="U522" s="125">
        <f t="shared" si="781"/>
        <v>0</v>
      </c>
      <c r="V522" s="124"/>
    </row>
    <row r="523" spans="1:22" ht="5.0999999999999996" customHeight="1">
      <c r="A523" s="124"/>
      <c r="B523" s="125"/>
      <c r="C523" s="126" t="s">
        <v>14</v>
      </c>
      <c r="D523" s="125">
        <f>IF(D$6&gt;($C519-18),D524,IF((D519-D$5+1)&lt;=3,(D524+1),IF((D519-D$5+1)=4,1,0)))</f>
        <v>0</v>
      </c>
      <c r="E523" s="125">
        <f t="shared" ref="E523:U523" si="782">IF(E$6&gt;($C519-18),E524,IF((E519-E$5+1)&lt;=3,(E524+1),IF((E519-E$5+1)=4,1,0)))</f>
        <v>0</v>
      </c>
      <c r="F523" s="125">
        <f t="shared" si="782"/>
        <v>0</v>
      </c>
      <c r="G523" s="125">
        <f t="shared" si="782"/>
        <v>0</v>
      </c>
      <c r="H523" s="125">
        <f t="shared" si="782"/>
        <v>0</v>
      </c>
      <c r="I523" s="125">
        <f t="shared" si="782"/>
        <v>0</v>
      </c>
      <c r="J523" s="125">
        <f t="shared" si="782"/>
        <v>0</v>
      </c>
      <c r="K523" s="125">
        <f t="shared" si="782"/>
        <v>0</v>
      </c>
      <c r="L523" s="125">
        <f t="shared" si="782"/>
        <v>0</v>
      </c>
      <c r="M523" s="125">
        <f t="shared" si="782"/>
        <v>0</v>
      </c>
      <c r="N523" s="125">
        <f t="shared" si="782"/>
        <v>0</v>
      </c>
      <c r="O523" s="125">
        <f t="shared" si="782"/>
        <v>0</v>
      </c>
      <c r="P523" s="125">
        <f t="shared" si="782"/>
        <v>0</v>
      </c>
      <c r="Q523" s="125">
        <f t="shared" si="782"/>
        <v>0</v>
      </c>
      <c r="R523" s="125">
        <f t="shared" si="782"/>
        <v>0</v>
      </c>
      <c r="S523" s="125">
        <f t="shared" si="782"/>
        <v>0</v>
      </c>
      <c r="T523" s="125">
        <f t="shared" si="782"/>
        <v>0</v>
      </c>
      <c r="U523" s="125">
        <f t="shared" si="782"/>
        <v>0</v>
      </c>
      <c r="V523" s="124"/>
    </row>
    <row r="524" spans="1:22" ht="5.0999999999999996" customHeight="1">
      <c r="A524" s="124"/>
      <c r="B524" s="125"/>
      <c r="C524" s="127" t="s">
        <v>17</v>
      </c>
      <c r="D524" s="124">
        <f>IF(D519&gt;(D$5+3),0,(D$5-D519+3))</f>
        <v>0</v>
      </c>
      <c r="E524" s="124">
        <f t="shared" ref="E524:U524" si="783">IF(E519&gt;(E$5+3),0,(E$5-E519+3))</f>
        <v>0</v>
      </c>
      <c r="F524" s="124">
        <f t="shared" si="783"/>
        <v>0</v>
      </c>
      <c r="G524" s="124">
        <f t="shared" si="783"/>
        <v>0</v>
      </c>
      <c r="H524" s="124">
        <f t="shared" si="783"/>
        <v>0</v>
      </c>
      <c r="I524" s="124">
        <f t="shared" si="783"/>
        <v>0</v>
      </c>
      <c r="J524" s="124">
        <f t="shared" si="783"/>
        <v>0</v>
      </c>
      <c r="K524" s="124">
        <f t="shared" si="783"/>
        <v>0</v>
      </c>
      <c r="L524" s="124">
        <f t="shared" si="783"/>
        <v>0</v>
      </c>
      <c r="M524" s="124">
        <f t="shared" si="783"/>
        <v>0</v>
      </c>
      <c r="N524" s="124">
        <f t="shared" si="783"/>
        <v>0</v>
      </c>
      <c r="O524" s="124">
        <f t="shared" si="783"/>
        <v>0</v>
      </c>
      <c r="P524" s="124">
        <f t="shared" si="783"/>
        <v>0</v>
      </c>
      <c r="Q524" s="124">
        <f t="shared" si="783"/>
        <v>0</v>
      </c>
      <c r="R524" s="124">
        <f t="shared" si="783"/>
        <v>0</v>
      </c>
      <c r="S524" s="124">
        <f t="shared" si="783"/>
        <v>0</v>
      </c>
      <c r="T524" s="124">
        <f t="shared" si="783"/>
        <v>0</v>
      </c>
      <c r="U524" s="124">
        <f t="shared" si="783"/>
        <v>0</v>
      </c>
      <c r="V524" s="124"/>
    </row>
    <row r="525" spans="1:22" ht="5.0999999999999996" customHeight="1">
      <c r="A525" s="124"/>
      <c r="B525" s="125"/>
      <c r="C525" s="126" t="s">
        <v>15</v>
      </c>
      <c r="D525" s="125">
        <f>IF(D$6&gt;($C519-36),D526,IF((D519-D$5+1)&lt;=4,(D526+1),IF((D519-D$5+1)=5,1,0)))</f>
        <v>0</v>
      </c>
      <c r="E525" s="125">
        <f t="shared" ref="E525:U525" si="784">IF(E$6&gt;($C519-36),E526,IF((E519-E$5+1)&lt;=4,(E526+1),IF((E519-E$5+1)=5,1,0)))</f>
        <v>0</v>
      </c>
      <c r="F525" s="125">
        <f t="shared" si="784"/>
        <v>0</v>
      </c>
      <c r="G525" s="125">
        <f t="shared" si="784"/>
        <v>0</v>
      </c>
      <c r="H525" s="125">
        <f t="shared" si="784"/>
        <v>0</v>
      </c>
      <c r="I525" s="125">
        <f t="shared" si="784"/>
        <v>0</v>
      </c>
      <c r="J525" s="125">
        <f t="shared" si="784"/>
        <v>0</v>
      </c>
      <c r="K525" s="125">
        <f t="shared" si="784"/>
        <v>0</v>
      </c>
      <c r="L525" s="125">
        <f t="shared" si="784"/>
        <v>0</v>
      </c>
      <c r="M525" s="125">
        <f t="shared" si="784"/>
        <v>0</v>
      </c>
      <c r="N525" s="125">
        <f t="shared" si="784"/>
        <v>0</v>
      </c>
      <c r="O525" s="125">
        <f t="shared" si="784"/>
        <v>0</v>
      </c>
      <c r="P525" s="125">
        <f t="shared" si="784"/>
        <v>0</v>
      </c>
      <c r="Q525" s="125">
        <f t="shared" si="784"/>
        <v>0</v>
      </c>
      <c r="R525" s="125">
        <f t="shared" si="784"/>
        <v>0</v>
      </c>
      <c r="S525" s="125">
        <f t="shared" si="784"/>
        <v>0</v>
      </c>
      <c r="T525" s="125">
        <f t="shared" si="784"/>
        <v>0</v>
      </c>
      <c r="U525" s="125">
        <f t="shared" si="784"/>
        <v>0</v>
      </c>
      <c r="V525" s="124"/>
    </row>
    <row r="526" spans="1:22" ht="5.0999999999999996" customHeight="1">
      <c r="A526" s="124"/>
      <c r="B526" s="125"/>
      <c r="C526" s="127" t="s">
        <v>16</v>
      </c>
      <c r="D526" s="124">
        <f>IF(D519&gt;(D$5+4),0,(D$5-D519+4))</f>
        <v>0</v>
      </c>
      <c r="E526" s="124">
        <f t="shared" ref="E526:U526" si="785">IF(E519&gt;(E$5+4),0,(E$5-E519+4))</f>
        <v>0</v>
      </c>
      <c r="F526" s="124">
        <f t="shared" si="785"/>
        <v>0</v>
      </c>
      <c r="G526" s="124">
        <f t="shared" si="785"/>
        <v>0</v>
      </c>
      <c r="H526" s="124">
        <f t="shared" si="785"/>
        <v>0</v>
      </c>
      <c r="I526" s="124">
        <f t="shared" si="785"/>
        <v>0</v>
      </c>
      <c r="J526" s="124">
        <f t="shared" si="785"/>
        <v>0</v>
      </c>
      <c r="K526" s="124">
        <f t="shared" si="785"/>
        <v>0</v>
      </c>
      <c r="L526" s="124">
        <f t="shared" si="785"/>
        <v>0</v>
      </c>
      <c r="M526" s="124">
        <f t="shared" si="785"/>
        <v>0</v>
      </c>
      <c r="N526" s="124">
        <f t="shared" si="785"/>
        <v>0</v>
      </c>
      <c r="O526" s="124">
        <f t="shared" si="785"/>
        <v>0</v>
      </c>
      <c r="P526" s="124">
        <f t="shared" si="785"/>
        <v>0</v>
      </c>
      <c r="Q526" s="124">
        <f t="shared" si="785"/>
        <v>0</v>
      </c>
      <c r="R526" s="124">
        <f t="shared" si="785"/>
        <v>0</v>
      </c>
      <c r="S526" s="124">
        <f t="shared" si="785"/>
        <v>0</v>
      </c>
      <c r="T526" s="124">
        <f t="shared" si="785"/>
        <v>0</v>
      </c>
      <c r="U526" s="124">
        <f t="shared" si="785"/>
        <v>0</v>
      </c>
    </row>
  </sheetData>
  <sheetProtection algorithmName="SHA-512" hashValue="Sg/Hb4pvDixAFoPAetxEYa4AJiU3DShb+2AE2Rj7AeYCSjxxzGD1zrNBXJuKPsp143OgTqQRHjN2C5k6t5MKZA==" saltValue="j39dC0e1cJkCzWbBk44d7g==" spinCount="100000" sheet="1" objects="1" scenarios="1"/>
  <mergeCells count="20">
    <mergeCell ref="N3:N4"/>
    <mergeCell ref="O3:O4"/>
    <mergeCell ref="P3:P4"/>
    <mergeCell ref="Q3:Q4"/>
    <mergeCell ref="D2:U2"/>
    <mergeCell ref="H3:H4"/>
    <mergeCell ref="I3:I4"/>
    <mergeCell ref="J3:J4"/>
    <mergeCell ref="K3:K4"/>
    <mergeCell ref="R3:R4"/>
    <mergeCell ref="S3:S4"/>
    <mergeCell ref="T3:T4"/>
    <mergeCell ref="U3:U4"/>
    <mergeCell ref="L3:L4"/>
    <mergeCell ref="M3:M4"/>
    <mergeCell ref="A3:A4"/>
    <mergeCell ref="D3:D4"/>
    <mergeCell ref="E3:E4"/>
    <mergeCell ref="F3:F4"/>
    <mergeCell ref="G3:G4"/>
  </mergeCells>
  <conditionalFormatting sqref="A3:C6">
    <cfRule type="cellIs" dxfId="652" priority="881" operator="equal">
      <formula>0</formula>
    </cfRule>
  </conditionalFormatting>
  <conditionalFormatting sqref="V23:V25 V16:V17 V31:V33 V39:V41 V47:V49 V55:V57 V63:V65 V71:V73 V79:V81 V87:V89 V95:V97 V103:V105 V111:V113 V119:V121 V135:V137">
    <cfRule type="cellIs" dxfId="651" priority="871" operator="greaterThan">
      <formula>5</formula>
    </cfRule>
    <cfRule type="cellIs" dxfId="650" priority="872" operator="equal">
      <formula>5</formula>
    </cfRule>
    <cfRule type="cellIs" dxfId="649" priority="873" operator="equal">
      <formula>3</formula>
    </cfRule>
    <cfRule type="cellIs" dxfId="648" priority="874" operator="equal">
      <formula>2</formula>
    </cfRule>
    <cfRule type="cellIs" dxfId="647" priority="875" operator="equal">
      <formula>0</formula>
    </cfRule>
  </conditionalFormatting>
  <conditionalFormatting sqref="D135 H135 K135 M135:O135 Q135 U135 D119 H119 K119 M119:O119 Q119 U119 D111 H111 K111 M111:O111 Q111 U111 D103 H103 K103 M103:O103 Q103 U103 D95 H95 K95 M95:O95 Q95 U95 D87 H87 K87 M87:O87 Q87 U87 D79 H79 K79 M79:O79 Q79 U79 D71 H71 K71 M71:O71 Q71 U71 D63 H63 K63 M63:O63 Q63 U63 D55 H55 K55 M55:O55 Q55 U55 D47 H47 K47 M47:O47 Q47 U47 D39 H39 K39 M39:O39 Q39 U39">
    <cfRule type="cellIs" dxfId="646" priority="706" operator="greaterThan">
      <formula>5</formula>
    </cfRule>
    <cfRule type="cellIs" dxfId="645" priority="707" operator="equal">
      <formula>5</formula>
    </cfRule>
    <cfRule type="cellIs" dxfId="644" priority="708" operator="equal">
      <formula>3</formula>
    </cfRule>
    <cfRule type="cellIs" dxfId="643" priority="709" operator="equal">
      <formula>2</formula>
    </cfRule>
    <cfRule type="cellIs" dxfId="642" priority="710" operator="equal">
      <formula>0</formula>
    </cfRule>
  </conditionalFormatting>
  <conditionalFormatting sqref="V127:V129">
    <cfRule type="cellIs" dxfId="641" priority="691" operator="greaterThan">
      <formula>5</formula>
    </cfRule>
    <cfRule type="cellIs" dxfId="640" priority="692" operator="equal">
      <formula>5</formula>
    </cfRule>
    <cfRule type="cellIs" dxfId="639" priority="693" operator="equal">
      <formula>3</formula>
    </cfRule>
    <cfRule type="cellIs" dxfId="638" priority="694" operator="equal">
      <formula>2</formula>
    </cfRule>
    <cfRule type="cellIs" dxfId="637" priority="695" operator="equal">
      <formula>0</formula>
    </cfRule>
  </conditionalFormatting>
  <conditionalFormatting sqref="V130:V133">
    <cfRule type="cellIs" dxfId="636" priority="686" operator="greaterThan">
      <formula>5</formula>
    </cfRule>
    <cfRule type="cellIs" dxfId="635" priority="687" operator="equal">
      <formula>5</formula>
    </cfRule>
    <cfRule type="cellIs" dxfId="634" priority="688" operator="equal">
      <formula>3</formula>
    </cfRule>
    <cfRule type="cellIs" dxfId="633" priority="689" operator="equal">
      <formula>2</formula>
    </cfRule>
    <cfRule type="cellIs" dxfId="632" priority="690" operator="equal">
      <formula>0</formula>
    </cfRule>
  </conditionalFormatting>
  <conditionalFormatting sqref="D127 H127 K127 M127:O127 Q127 U127">
    <cfRule type="cellIs" dxfId="631" priority="681" operator="greaterThan">
      <formula>5</formula>
    </cfRule>
    <cfRule type="cellIs" dxfId="630" priority="682" operator="equal">
      <formula>5</formula>
    </cfRule>
    <cfRule type="cellIs" dxfId="629" priority="683" operator="equal">
      <formula>3</formula>
    </cfRule>
    <cfRule type="cellIs" dxfId="628" priority="684" operator="equal">
      <formula>2</formula>
    </cfRule>
    <cfRule type="cellIs" dxfId="627" priority="685" operator="equal">
      <formula>0</formula>
    </cfRule>
  </conditionalFormatting>
  <conditionalFormatting sqref="V18:V21">
    <cfRule type="cellIs" dxfId="626" priority="836" operator="greaterThan">
      <formula>5</formula>
    </cfRule>
    <cfRule type="cellIs" dxfId="625" priority="837" operator="equal">
      <formula>5</formula>
    </cfRule>
    <cfRule type="cellIs" dxfId="624" priority="838" operator="equal">
      <formula>3</formula>
    </cfRule>
    <cfRule type="cellIs" dxfId="623" priority="839" operator="equal">
      <formula>2</formula>
    </cfRule>
    <cfRule type="cellIs" dxfId="622" priority="840" operator="equal">
      <formula>0</formula>
    </cfRule>
  </conditionalFormatting>
  <conditionalFormatting sqref="V26:V29">
    <cfRule type="cellIs" dxfId="621" priority="831" operator="greaterThan">
      <formula>5</formula>
    </cfRule>
    <cfRule type="cellIs" dxfId="620" priority="832" operator="equal">
      <formula>5</formula>
    </cfRule>
    <cfRule type="cellIs" dxfId="619" priority="833" operator="equal">
      <formula>3</formula>
    </cfRule>
    <cfRule type="cellIs" dxfId="618" priority="834" operator="equal">
      <formula>2</formula>
    </cfRule>
    <cfRule type="cellIs" dxfId="617" priority="835" operator="equal">
      <formula>0</formula>
    </cfRule>
  </conditionalFormatting>
  <conditionalFormatting sqref="V34:V37">
    <cfRule type="cellIs" dxfId="616" priority="826" operator="greaterThan">
      <formula>5</formula>
    </cfRule>
    <cfRule type="cellIs" dxfId="615" priority="827" operator="equal">
      <formula>5</formula>
    </cfRule>
    <cfRule type="cellIs" dxfId="614" priority="828" operator="equal">
      <formula>3</formula>
    </cfRule>
    <cfRule type="cellIs" dxfId="613" priority="829" operator="equal">
      <formula>2</formula>
    </cfRule>
    <cfRule type="cellIs" dxfId="612" priority="830" operator="equal">
      <formula>0</formula>
    </cfRule>
  </conditionalFormatting>
  <conditionalFormatting sqref="V42:V45">
    <cfRule type="cellIs" dxfId="611" priority="821" operator="greaterThan">
      <formula>5</formula>
    </cfRule>
    <cfRule type="cellIs" dxfId="610" priority="822" operator="equal">
      <formula>5</formula>
    </cfRule>
    <cfRule type="cellIs" dxfId="609" priority="823" operator="equal">
      <formula>3</formula>
    </cfRule>
    <cfRule type="cellIs" dxfId="608" priority="824" operator="equal">
      <formula>2</formula>
    </cfRule>
    <cfRule type="cellIs" dxfId="607" priority="825" operator="equal">
      <formula>0</formula>
    </cfRule>
  </conditionalFormatting>
  <conditionalFormatting sqref="V50:V53">
    <cfRule type="cellIs" dxfId="606" priority="816" operator="greaterThan">
      <formula>5</formula>
    </cfRule>
    <cfRule type="cellIs" dxfId="605" priority="817" operator="equal">
      <formula>5</formula>
    </cfRule>
    <cfRule type="cellIs" dxfId="604" priority="818" operator="equal">
      <formula>3</formula>
    </cfRule>
    <cfRule type="cellIs" dxfId="603" priority="819" operator="equal">
      <formula>2</formula>
    </cfRule>
    <cfRule type="cellIs" dxfId="602" priority="820" operator="equal">
      <formula>0</formula>
    </cfRule>
  </conditionalFormatting>
  <conditionalFormatting sqref="V58:V61">
    <cfRule type="cellIs" dxfId="601" priority="811" operator="greaterThan">
      <formula>5</formula>
    </cfRule>
    <cfRule type="cellIs" dxfId="600" priority="812" operator="equal">
      <formula>5</formula>
    </cfRule>
    <cfRule type="cellIs" dxfId="599" priority="813" operator="equal">
      <formula>3</formula>
    </cfRule>
    <cfRule type="cellIs" dxfId="598" priority="814" operator="equal">
      <formula>2</formula>
    </cfRule>
    <cfRule type="cellIs" dxfId="597" priority="815" operator="equal">
      <formula>0</formula>
    </cfRule>
  </conditionalFormatting>
  <conditionalFormatting sqref="V66:V69">
    <cfRule type="cellIs" dxfId="596" priority="806" operator="greaterThan">
      <formula>5</formula>
    </cfRule>
    <cfRule type="cellIs" dxfId="595" priority="807" operator="equal">
      <formula>5</formula>
    </cfRule>
    <cfRule type="cellIs" dxfId="594" priority="808" operator="equal">
      <formula>3</formula>
    </cfRule>
    <cfRule type="cellIs" dxfId="593" priority="809" operator="equal">
      <formula>2</formula>
    </cfRule>
    <cfRule type="cellIs" dxfId="592" priority="810" operator="equal">
      <formula>0</formula>
    </cfRule>
  </conditionalFormatting>
  <conditionalFormatting sqref="V74:V77">
    <cfRule type="cellIs" dxfId="591" priority="801" operator="greaterThan">
      <formula>5</formula>
    </cfRule>
    <cfRule type="cellIs" dxfId="590" priority="802" operator="equal">
      <formula>5</formula>
    </cfRule>
    <cfRule type="cellIs" dxfId="589" priority="803" operator="equal">
      <formula>3</formula>
    </cfRule>
    <cfRule type="cellIs" dxfId="588" priority="804" operator="equal">
      <formula>2</formula>
    </cfRule>
    <cfRule type="cellIs" dxfId="587" priority="805" operator="equal">
      <formula>0</formula>
    </cfRule>
  </conditionalFormatting>
  <conditionalFormatting sqref="V82:V85">
    <cfRule type="cellIs" dxfId="586" priority="796" operator="greaterThan">
      <formula>5</formula>
    </cfRule>
    <cfRule type="cellIs" dxfId="585" priority="797" operator="equal">
      <formula>5</formula>
    </cfRule>
    <cfRule type="cellIs" dxfId="584" priority="798" operator="equal">
      <formula>3</formula>
    </cfRule>
    <cfRule type="cellIs" dxfId="583" priority="799" operator="equal">
      <formula>2</formula>
    </cfRule>
    <cfRule type="cellIs" dxfId="582" priority="800" operator="equal">
      <formula>0</formula>
    </cfRule>
  </conditionalFormatting>
  <conditionalFormatting sqref="V90:V93">
    <cfRule type="cellIs" dxfId="581" priority="791" operator="greaterThan">
      <formula>5</formula>
    </cfRule>
    <cfRule type="cellIs" dxfId="580" priority="792" operator="equal">
      <formula>5</formula>
    </cfRule>
    <cfRule type="cellIs" dxfId="579" priority="793" operator="equal">
      <formula>3</formula>
    </cfRule>
    <cfRule type="cellIs" dxfId="578" priority="794" operator="equal">
      <formula>2</formula>
    </cfRule>
    <cfRule type="cellIs" dxfId="577" priority="795" operator="equal">
      <formula>0</formula>
    </cfRule>
  </conditionalFormatting>
  <conditionalFormatting sqref="V98:V101">
    <cfRule type="cellIs" dxfId="576" priority="786" operator="greaterThan">
      <formula>5</formula>
    </cfRule>
    <cfRule type="cellIs" dxfId="575" priority="787" operator="equal">
      <formula>5</formula>
    </cfRule>
    <cfRule type="cellIs" dxfId="574" priority="788" operator="equal">
      <formula>3</formula>
    </cfRule>
    <cfRule type="cellIs" dxfId="573" priority="789" operator="equal">
      <formula>2</formula>
    </cfRule>
    <cfRule type="cellIs" dxfId="572" priority="790" operator="equal">
      <formula>0</formula>
    </cfRule>
  </conditionalFormatting>
  <conditionalFormatting sqref="V106:V109">
    <cfRule type="cellIs" dxfId="571" priority="781" operator="greaterThan">
      <formula>5</formula>
    </cfRule>
    <cfRule type="cellIs" dxfId="570" priority="782" operator="equal">
      <formula>5</formula>
    </cfRule>
    <cfRule type="cellIs" dxfId="569" priority="783" operator="equal">
      <formula>3</formula>
    </cfRule>
    <cfRule type="cellIs" dxfId="568" priority="784" operator="equal">
      <formula>2</formula>
    </cfRule>
    <cfRule type="cellIs" dxfId="567" priority="785" operator="equal">
      <formula>0</formula>
    </cfRule>
  </conditionalFormatting>
  <conditionalFormatting sqref="V114:V117">
    <cfRule type="cellIs" dxfId="566" priority="776" operator="greaterThan">
      <formula>5</formula>
    </cfRule>
    <cfRule type="cellIs" dxfId="565" priority="777" operator="equal">
      <formula>5</formula>
    </cfRule>
    <cfRule type="cellIs" dxfId="564" priority="778" operator="equal">
      <formula>3</formula>
    </cfRule>
    <cfRule type="cellIs" dxfId="563" priority="779" operator="equal">
      <formula>2</formula>
    </cfRule>
    <cfRule type="cellIs" dxfId="562" priority="780" operator="equal">
      <formula>0</formula>
    </cfRule>
  </conditionalFormatting>
  <conditionalFormatting sqref="V122:V125">
    <cfRule type="cellIs" dxfId="561" priority="771" operator="greaterThan">
      <formula>5</formula>
    </cfRule>
    <cfRule type="cellIs" dxfId="560" priority="772" operator="equal">
      <formula>5</formula>
    </cfRule>
    <cfRule type="cellIs" dxfId="559" priority="773" operator="equal">
      <formula>3</formula>
    </cfRule>
    <cfRule type="cellIs" dxfId="558" priority="774" operator="equal">
      <formula>2</formula>
    </cfRule>
    <cfRule type="cellIs" dxfId="557" priority="775" operator="equal">
      <formula>0</formula>
    </cfRule>
  </conditionalFormatting>
  <conditionalFormatting sqref="V234:V237">
    <cfRule type="cellIs" dxfId="556" priority="606" operator="greaterThan">
      <formula>5</formula>
    </cfRule>
    <cfRule type="cellIs" dxfId="555" priority="607" operator="equal">
      <formula>5</formula>
    </cfRule>
    <cfRule type="cellIs" dxfId="554" priority="608" operator="equal">
      <formula>3</formula>
    </cfRule>
    <cfRule type="cellIs" dxfId="553" priority="609" operator="equal">
      <formula>2</formula>
    </cfRule>
    <cfRule type="cellIs" dxfId="552" priority="610" operator="equal">
      <formula>0</formula>
    </cfRule>
  </conditionalFormatting>
  <conditionalFormatting sqref="D7 H7 K7 M7:O7 Q7 U7">
    <cfRule type="cellIs" dxfId="551" priority="876" operator="greaterThan">
      <formula>5</formula>
    </cfRule>
    <cfRule type="cellIs" dxfId="550" priority="877" operator="equal">
      <formula>5</formula>
    </cfRule>
    <cfRule type="cellIs" dxfId="549" priority="878" operator="equal">
      <formula>3</formula>
    </cfRule>
    <cfRule type="cellIs" dxfId="548" priority="879" operator="equal">
      <formula>2</formula>
    </cfRule>
    <cfRule type="cellIs" dxfId="547" priority="880" operator="equal">
      <formula>0</formula>
    </cfRule>
  </conditionalFormatting>
  <conditionalFormatting sqref="E7 G7 J7 P7 S7">
    <cfRule type="cellIs" dxfId="546" priority="761" operator="greaterThan">
      <formula>4</formula>
    </cfRule>
    <cfRule type="cellIs" dxfId="545" priority="762" operator="equal">
      <formula>4</formula>
    </cfRule>
    <cfRule type="cellIs" dxfId="544" priority="763" operator="equal">
      <formula>2</formula>
    </cfRule>
    <cfRule type="cellIs" dxfId="543" priority="764" operator="equal">
      <formula>1</formula>
    </cfRule>
    <cfRule type="cellIs" dxfId="542" priority="765" operator="equal">
      <formula>0</formula>
    </cfRule>
  </conditionalFormatting>
  <conditionalFormatting sqref="F7 I7 L7 R7 T7">
    <cfRule type="cellIs" dxfId="541" priority="756" operator="greaterThan">
      <formula>6</formula>
    </cfRule>
    <cfRule type="cellIs" dxfId="540" priority="757" operator="equal">
      <formula>6</formula>
    </cfRule>
    <cfRule type="cellIs" dxfId="539" priority="758" operator="equal">
      <formula>4</formula>
    </cfRule>
    <cfRule type="cellIs" dxfId="538" priority="759" operator="equal">
      <formula>3</formula>
    </cfRule>
    <cfRule type="cellIs" dxfId="537" priority="760" operator="equal">
      <formula>0</formula>
    </cfRule>
  </conditionalFormatting>
  <conditionalFormatting sqref="D15 H15 K15 M15:O15 Q15 U15">
    <cfRule type="cellIs" dxfId="536" priority="751" operator="greaterThan">
      <formula>5</formula>
    </cfRule>
    <cfRule type="cellIs" dxfId="535" priority="752" operator="equal">
      <formula>5</formula>
    </cfRule>
    <cfRule type="cellIs" dxfId="534" priority="753" operator="equal">
      <formula>3</formula>
    </cfRule>
    <cfRule type="cellIs" dxfId="533" priority="754" operator="equal">
      <formula>2</formula>
    </cfRule>
    <cfRule type="cellIs" dxfId="532" priority="755" operator="equal">
      <formula>0</formula>
    </cfRule>
  </conditionalFormatting>
  <conditionalFormatting sqref="E15 G15 J15 P15 S15">
    <cfRule type="cellIs" dxfId="531" priority="746" operator="greaterThan">
      <formula>4</formula>
    </cfRule>
    <cfRule type="cellIs" dxfId="530" priority="747" operator="equal">
      <formula>4</formula>
    </cfRule>
    <cfRule type="cellIs" dxfId="529" priority="748" operator="equal">
      <formula>2</formula>
    </cfRule>
    <cfRule type="cellIs" dxfId="528" priority="749" operator="equal">
      <formula>1</formula>
    </cfRule>
    <cfRule type="cellIs" dxfId="527" priority="750" operator="equal">
      <formula>0</formula>
    </cfRule>
  </conditionalFormatting>
  <conditionalFormatting sqref="F15 I15 L15 R15 T15">
    <cfRule type="cellIs" dxfId="526" priority="741" operator="greaterThan">
      <formula>6</formula>
    </cfRule>
    <cfRule type="cellIs" dxfId="525" priority="742" operator="equal">
      <formula>6</formula>
    </cfRule>
    <cfRule type="cellIs" dxfId="524" priority="743" operator="equal">
      <formula>4</formula>
    </cfRule>
    <cfRule type="cellIs" dxfId="523" priority="744" operator="equal">
      <formula>3</formula>
    </cfRule>
    <cfRule type="cellIs" dxfId="522" priority="745" operator="equal">
      <formula>0</formula>
    </cfRule>
  </conditionalFormatting>
  <conditionalFormatting sqref="D23 H23 K23 M23:O23 Q23 U23">
    <cfRule type="cellIs" dxfId="521" priority="736" operator="greaterThan">
      <formula>5</formula>
    </cfRule>
    <cfRule type="cellIs" dxfId="520" priority="737" operator="equal">
      <formula>5</formula>
    </cfRule>
    <cfRule type="cellIs" dxfId="519" priority="738" operator="equal">
      <formula>3</formula>
    </cfRule>
    <cfRule type="cellIs" dxfId="518" priority="739" operator="equal">
      <formula>2</formula>
    </cfRule>
    <cfRule type="cellIs" dxfId="517" priority="740" operator="equal">
      <formula>0</formula>
    </cfRule>
  </conditionalFormatting>
  <conditionalFormatting sqref="E23 G23 J23 P23 S23">
    <cfRule type="cellIs" dxfId="516" priority="731" operator="greaterThan">
      <formula>4</formula>
    </cfRule>
    <cfRule type="cellIs" dxfId="515" priority="732" operator="equal">
      <formula>4</formula>
    </cfRule>
    <cfRule type="cellIs" dxfId="514" priority="733" operator="equal">
      <formula>2</formula>
    </cfRule>
    <cfRule type="cellIs" dxfId="513" priority="734" operator="equal">
      <formula>1</formula>
    </cfRule>
    <cfRule type="cellIs" dxfId="512" priority="735" operator="equal">
      <formula>0</formula>
    </cfRule>
  </conditionalFormatting>
  <conditionalFormatting sqref="F23 I23 L23 R23 T23">
    <cfRule type="cellIs" dxfId="511" priority="726" operator="greaterThan">
      <formula>6</formula>
    </cfRule>
    <cfRule type="cellIs" dxfId="510" priority="727" operator="equal">
      <formula>6</formula>
    </cfRule>
    <cfRule type="cellIs" dxfId="509" priority="728" operator="equal">
      <formula>4</formula>
    </cfRule>
    <cfRule type="cellIs" dxfId="508" priority="729" operator="equal">
      <formula>3</formula>
    </cfRule>
    <cfRule type="cellIs" dxfId="507" priority="730" operator="equal">
      <formula>0</formula>
    </cfRule>
  </conditionalFormatting>
  <conditionalFormatting sqref="D31 H31 K31 M31:O31 Q31 U31">
    <cfRule type="cellIs" dxfId="506" priority="721" operator="greaterThan">
      <formula>5</formula>
    </cfRule>
    <cfRule type="cellIs" dxfId="505" priority="722" operator="equal">
      <formula>5</formula>
    </cfRule>
    <cfRule type="cellIs" dxfId="504" priority="723" operator="equal">
      <formula>3</formula>
    </cfRule>
    <cfRule type="cellIs" dxfId="503" priority="724" operator="equal">
      <formula>2</formula>
    </cfRule>
    <cfRule type="cellIs" dxfId="502" priority="725" operator="equal">
      <formula>0</formula>
    </cfRule>
  </conditionalFormatting>
  <conditionalFormatting sqref="E31 G31 J31 P31 S31">
    <cfRule type="cellIs" dxfId="501" priority="716" operator="greaterThan">
      <formula>4</formula>
    </cfRule>
    <cfRule type="cellIs" dxfId="500" priority="717" operator="equal">
      <formula>4</formula>
    </cfRule>
    <cfRule type="cellIs" dxfId="499" priority="718" operator="equal">
      <formula>2</formula>
    </cfRule>
    <cfRule type="cellIs" dxfId="498" priority="719" operator="equal">
      <formula>1</formula>
    </cfRule>
    <cfRule type="cellIs" dxfId="497" priority="720" operator="equal">
      <formula>0</formula>
    </cfRule>
  </conditionalFormatting>
  <conditionalFormatting sqref="F31 I31 L31 R31 T31">
    <cfRule type="cellIs" dxfId="496" priority="711" operator="greaterThan">
      <formula>6</formula>
    </cfRule>
    <cfRule type="cellIs" dxfId="495" priority="712" operator="equal">
      <formula>6</formula>
    </cfRule>
    <cfRule type="cellIs" dxfId="494" priority="713" operator="equal">
      <formula>4</formula>
    </cfRule>
    <cfRule type="cellIs" dxfId="493" priority="714" operator="equal">
      <formula>3</formula>
    </cfRule>
    <cfRule type="cellIs" dxfId="492" priority="715" operator="equal">
      <formula>0</formula>
    </cfRule>
  </conditionalFormatting>
  <conditionalFormatting sqref="F135 I135 L135 R135 T135 F119 I119 L119 R119 T119 F111 I111 L111 R111 T111 F103 I103 L103 R103 T103 F95 I95 L95 R95 T95 F87 I87 L87 R87 T87 F79 I79 L79 R79 T79 F71 I71 L71 R71 T71 F63 I63 L63 R63 T63 F55 I55 L55 R55 T55 F47 I47 L47 R47 T47 F39 I39 L39 R39 T39">
    <cfRule type="cellIs" dxfId="491" priority="696" operator="greaterThan">
      <formula>6</formula>
    </cfRule>
    <cfRule type="cellIs" dxfId="490" priority="697" operator="equal">
      <formula>6</formula>
    </cfRule>
    <cfRule type="cellIs" dxfId="489" priority="698" operator="equal">
      <formula>4</formula>
    </cfRule>
    <cfRule type="cellIs" dxfId="488" priority="699" operator="equal">
      <formula>3</formula>
    </cfRule>
    <cfRule type="cellIs" dxfId="487" priority="700" operator="equal">
      <formula>0</formula>
    </cfRule>
  </conditionalFormatting>
  <conditionalFormatting sqref="D287:U287 D295:U295 D303:U303 D311:U311 D319:U319 D327:U327 D335:U335 D343:U343 D351:U351 D359:U359 D367:U367">
    <cfRule type="cellIs" dxfId="486" priority="386" operator="greaterThan">
      <formula>5</formula>
    </cfRule>
    <cfRule type="cellIs" dxfId="485" priority="387" operator="equal">
      <formula>5</formula>
    </cfRule>
    <cfRule type="cellIs" dxfId="484" priority="388" operator="equal">
      <formula>3</formula>
    </cfRule>
    <cfRule type="cellIs" dxfId="483" priority="389" operator="equal">
      <formula>2</formula>
    </cfRule>
    <cfRule type="cellIs" dxfId="482" priority="390" operator="equal">
      <formula>0</formula>
    </cfRule>
  </conditionalFormatting>
  <conditionalFormatting sqref="E135 G135 J135 P135 S135 E119 G119 J119 P119 S119 E111 G111 J111 P111 S111 E103 G103 J103 P103 S103 E95 G95 J95 P95 S95 E87 G87 J87 P87 S87 E79 G79 J79 P79 S79 E71 G71 J71 P71 S71 E63 G63 J63 P63 S63 E55 G55 J55 P55 S55 E47 G47 J47 P47 S47 E39 G39 J39 P39 S39">
    <cfRule type="cellIs" dxfId="481" priority="701" operator="greaterThan">
      <formula>4</formula>
    </cfRule>
    <cfRule type="cellIs" dxfId="480" priority="702" operator="equal">
      <formula>4</formula>
    </cfRule>
    <cfRule type="cellIs" dxfId="479" priority="703" operator="equal">
      <formula>2</formula>
    </cfRule>
    <cfRule type="cellIs" dxfId="478" priority="704" operator="equal">
      <formula>1</formula>
    </cfRule>
    <cfRule type="cellIs" dxfId="477" priority="705" operator="equal">
      <formula>0</formula>
    </cfRule>
  </conditionalFormatting>
  <conditionalFormatting sqref="V375:V377">
    <cfRule type="cellIs" dxfId="476" priority="371" operator="greaterThan">
      <formula>5</formula>
    </cfRule>
    <cfRule type="cellIs" dxfId="475" priority="372" operator="equal">
      <formula>5</formula>
    </cfRule>
    <cfRule type="cellIs" dxfId="474" priority="373" operator="equal">
      <formula>3</formula>
    </cfRule>
    <cfRule type="cellIs" dxfId="473" priority="374" operator="equal">
      <formula>2</formula>
    </cfRule>
    <cfRule type="cellIs" dxfId="472" priority="375" operator="equal">
      <formula>0</formula>
    </cfRule>
  </conditionalFormatting>
  <conditionalFormatting sqref="V378:V381">
    <cfRule type="cellIs" dxfId="471" priority="366" operator="greaterThan">
      <formula>5</formula>
    </cfRule>
    <cfRule type="cellIs" dxfId="470" priority="367" operator="equal">
      <formula>5</formula>
    </cfRule>
    <cfRule type="cellIs" dxfId="469" priority="368" operator="equal">
      <formula>3</formula>
    </cfRule>
    <cfRule type="cellIs" dxfId="468" priority="369" operator="equal">
      <formula>2</formula>
    </cfRule>
    <cfRule type="cellIs" dxfId="467" priority="370" operator="equal">
      <formula>0</formula>
    </cfRule>
  </conditionalFormatting>
  <conditionalFormatting sqref="F127 I127 L127 R127 T127">
    <cfRule type="cellIs" dxfId="466" priority="671" operator="greaterThan">
      <formula>6</formula>
    </cfRule>
    <cfRule type="cellIs" dxfId="465" priority="672" operator="equal">
      <formula>6</formula>
    </cfRule>
    <cfRule type="cellIs" dxfId="464" priority="673" operator="equal">
      <formula>4</formula>
    </cfRule>
    <cfRule type="cellIs" dxfId="463" priority="674" operator="equal">
      <formula>3</formula>
    </cfRule>
    <cfRule type="cellIs" dxfId="462" priority="675" operator="equal">
      <formula>0</formula>
    </cfRule>
  </conditionalFormatting>
  <conditionalFormatting sqref="D375:U375">
    <cfRule type="cellIs" dxfId="461" priority="361" operator="greaterThan">
      <formula>5</formula>
    </cfRule>
    <cfRule type="cellIs" dxfId="460" priority="362" operator="equal">
      <formula>5</formula>
    </cfRule>
    <cfRule type="cellIs" dxfId="459" priority="363" operator="equal">
      <formula>3</formula>
    </cfRule>
    <cfRule type="cellIs" dxfId="458" priority="364" operator="equal">
      <formula>2</formula>
    </cfRule>
    <cfRule type="cellIs" dxfId="457" priority="365" operator="equal">
      <formula>0</formula>
    </cfRule>
  </conditionalFormatting>
  <conditionalFormatting sqref="E127 G127 J127 P127 S127">
    <cfRule type="cellIs" dxfId="456" priority="676" operator="greaterThan">
      <formula>4</formula>
    </cfRule>
    <cfRule type="cellIs" dxfId="455" priority="677" operator="equal">
      <formula>4</formula>
    </cfRule>
    <cfRule type="cellIs" dxfId="454" priority="678" operator="equal">
      <formula>2</formula>
    </cfRule>
    <cfRule type="cellIs" dxfId="453" priority="679" operator="equal">
      <formula>1</formula>
    </cfRule>
    <cfRule type="cellIs" dxfId="452" priority="680" operator="equal">
      <formula>0</formula>
    </cfRule>
  </conditionalFormatting>
  <conditionalFormatting sqref="V151:V153 V144:V145 V159:V161 V167:V169 V175:V177 V183:V185 V191:V193 V199:V201 V207:V209 V215:V217 V223:V225 V231:V233 V239:V241 V247:V249">
    <cfRule type="cellIs" dxfId="451" priority="666" operator="greaterThan">
      <formula>5</formula>
    </cfRule>
    <cfRule type="cellIs" dxfId="450" priority="667" operator="equal">
      <formula>5</formula>
    </cfRule>
    <cfRule type="cellIs" dxfId="449" priority="668" operator="equal">
      <formula>3</formula>
    </cfRule>
    <cfRule type="cellIs" dxfId="448" priority="669" operator="equal">
      <formula>2</formula>
    </cfRule>
    <cfRule type="cellIs" dxfId="447" priority="670" operator="equal">
      <formula>0</formula>
    </cfRule>
  </conditionalFormatting>
  <conditionalFormatting sqref="V146:V149">
    <cfRule type="cellIs" dxfId="446" priority="661" operator="greaterThan">
      <formula>5</formula>
    </cfRule>
    <cfRule type="cellIs" dxfId="445" priority="662" operator="equal">
      <formula>5</formula>
    </cfRule>
    <cfRule type="cellIs" dxfId="444" priority="663" operator="equal">
      <formula>3</formula>
    </cfRule>
    <cfRule type="cellIs" dxfId="443" priority="664" operator="equal">
      <formula>2</formula>
    </cfRule>
    <cfRule type="cellIs" dxfId="442" priority="665" operator="equal">
      <formula>0</formula>
    </cfRule>
  </conditionalFormatting>
  <conditionalFormatting sqref="V154:V157">
    <cfRule type="cellIs" dxfId="441" priority="656" operator="greaterThan">
      <formula>5</formula>
    </cfRule>
    <cfRule type="cellIs" dxfId="440" priority="657" operator="equal">
      <formula>5</formula>
    </cfRule>
    <cfRule type="cellIs" dxfId="439" priority="658" operator="equal">
      <formula>3</formula>
    </cfRule>
    <cfRule type="cellIs" dxfId="438" priority="659" operator="equal">
      <formula>2</formula>
    </cfRule>
    <cfRule type="cellIs" dxfId="437" priority="660" operator="equal">
      <formula>0</formula>
    </cfRule>
  </conditionalFormatting>
  <conditionalFormatting sqref="V162:V165">
    <cfRule type="cellIs" dxfId="436" priority="651" operator="greaterThan">
      <formula>5</formula>
    </cfRule>
    <cfRule type="cellIs" dxfId="435" priority="652" operator="equal">
      <formula>5</formula>
    </cfRule>
    <cfRule type="cellIs" dxfId="434" priority="653" operator="equal">
      <formula>3</formula>
    </cfRule>
    <cfRule type="cellIs" dxfId="433" priority="654" operator="equal">
      <formula>2</formula>
    </cfRule>
    <cfRule type="cellIs" dxfId="432" priority="655" operator="equal">
      <formula>0</formula>
    </cfRule>
  </conditionalFormatting>
  <conditionalFormatting sqref="V170:V173">
    <cfRule type="cellIs" dxfId="431" priority="646" operator="greaterThan">
      <formula>5</formula>
    </cfRule>
    <cfRule type="cellIs" dxfId="430" priority="647" operator="equal">
      <formula>5</formula>
    </cfRule>
    <cfRule type="cellIs" dxfId="429" priority="648" operator="equal">
      <formula>3</formula>
    </cfRule>
    <cfRule type="cellIs" dxfId="428" priority="649" operator="equal">
      <formula>2</formula>
    </cfRule>
    <cfRule type="cellIs" dxfId="427" priority="650" operator="equal">
      <formula>0</formula>
    </cfRule>
  </conditionalFormatting>
  <conditionalFormatting sqref="V178:V181">
    <cfRule type="cellIs" dxfId="426" priority="641" operator="greaterThan">
      <formula>5</formula>
    </cfRule>
    <cfRule type="cellIs" dxfId="425" priority="642" operator="equal">
      <formula>5</formula>
    </cfRule>
    <cfRule type="cellIs" dxfId="424" priority="643" operator="equal">
      <formula>3</formula>
    </cfRule>
    <cfRule type="cellIs" dxfId="423" priority="644" operator="equal">
      <formula>2</formula>
    </cfRule>
    <cfRule type="cellIs" dxfId="422" priority="645" operator="equal">
      <formula>0</formula>
    </cfRule>
  </conditionalFormatting>
  <conditionalFormatting sqref="V186:V189">
    <cfRule type="cellIs" dxfId="421" priority="636" operator="greaterThan">
      <formula>5</formula>
    </cfRule>
    <cfRule type="cellIs" dxfId="420" priority="637" operator="equal">
      <formula>5</formula>
    </cfRule>
    <cfRule type="cellIs" dxfId="419" priority="638" operator="equal">
      <formula>3</formula>
    </cfRule>
    <cfRule type="cellIs" dxfId="418" priority="639" operator="equal">
      <formula>2</formula>
    </cfRule>
    <cfRule type="cellIs" dxfId="417" priority="640" operator="equal">
      <formula>0</formula>
    </cfRule>
  </conditionalFormatting>
  <conditionalFormatting sqref="V194:V197">
    <cfRule type="cellIs" dxfId="416" priority="631" operator="greaterThan">
      <formula>5</formula>
    </cfRule>
    <cfRule type="cellIs" dxfId="415" priority="632" operator="equal">
      <formula>5</formula>
    </cfRule>
    <cfRule type="cellIs" dxfId="414" priority="633" operator="equal">
      <formula>3</formula>
    </cfRule>
    <cfRule type="cellIs" dxfId="413" priority="634" operator="equal">
      <formula>2</formula>
    </cfRule>
    <cfRule type="cellIs" dxfId="412" priority="635" operator="equal">
      <formula>0</formula>
    </cfRule>
  </conditionalFormatting>
  <conditionalFormatting sqref="V202:V205">
    <cfRule type="cellIs" dxfId="411" priority="626" operator="greaterThan">
      <formula>5</formula>
    </cfRule>
    <cfRule type="cellIs" dxfId="410" priority="627" operator="equal">
      <formula>5</formula>
    </cfRule>
    <cfRule type="cellIs" dxfId="409" priority="628" operator="equal">
      <formula>3</formula>
    </cfRule>
    <cfRule type="cellIs" dxfId="408" priority="629" operator="equal">
      <formula>2</formula>
    </cfRule>
    <cfRule type="cellIs" dxfId="407" priority="630" operator="equal">
      <formula>0</formula>
    </cfRule>
  </conditionalFormatting>
  <conditionalFormatting sqref="V210:V213">
    <cfRule type="cellIs" dxfId="406" priority="621" operator="greaterThan">
      <formula>5</formula>
    </cfRule>
    <cfRule type="cellIs" dxfId="405" priority="622" operator="equal">
      <formula>5</formula>
    </cfRule>
    <cfRule type="cellIs" dxfId="404" priority="623" operator="equal">
      <formula>3</formula>
    </cfRule>
    <cfRule type="cellIs" dxfId="403" priority="624" operator="equal">
      <formula>2</formula>
    </cfRule>
    <cfRule type="cellIs" dxfId="402" priority="625" operator="equal">
      <formula>0</formula>
    </cfRule>
  </conditionalFormatting>
  <conditionalFormatting sqref="V218:V221">
    <cfRule type="cellIs" dxfId="401" priority="616" operator="greaterThan">
      <formula>5</formula>
    </cfRule>
    <cfRule type="cellIs" dxfId="400" priority="617" operator="equal">
      <formula>5</formula>
    </cfRule>
    <cfRule type="cellIs" dxfId="399" priority="618" operator="equal">
      <formula>3</formula>
    </cfRule>
    <cfRule type="cellIs" dxfId="398" priority="619" operator="equal">
      <formula>2</formula>
    </cfRule>
    <cfRule type="cellIs" dxfId="397" priority="620" operator="equal">
      <formula>0</formula>
    </cfRule>
  </conditionalFormatting>
  <conditionalFormatting sqref="V226:V229">
    <cfRule type="cellIs" dxfId="396" priority="611" operator="greaterThan">
      <formula>5</formula>
    </cfRule>
    <cfRule type="cellIs" dxfId="395" priority="612" operator="equal">
      <formula>5</formula>
    </cfRule>
    <cfRule type="cellIs" dxfId="394" priority="613" operator="equal">
      <formula>3</formula>
    </cfRule>
    <cfRule type="cellIs" dxfId="393" priority="614" operator="equal">
      <formula>2</formula>
    </cfRule>
    <cfRule type="cellIs" dxfId="392" priority="615" operator="equal">
      <formula>0</formula>
    </cfRule>
  </conditionalFormatting>
  <conditionalFormatting sqref="V474:V477">
    <cfRule type="cellIs" dxfId="391" priority="286" operator="greaterThan">
      <formula>5</formula>
    </cfRule>
    <cfRule type="cellIs" dxfId="390" priority="287" operator="equal">
      <formula>5</formula>
    </cfRule>
    <cfRule type="cellIs" dxfId="389" priority="288" operator="equal">
      <formula>3</formula>
    </cfRule>
    <cfRule type="cellIs" dxfId="388" priority="289" operator="equal">
      <formula>2</formula>
    </cfRule>
    <cfRule type="cellIs" dxfId="387" priority="290" operator="equal">
      <formula>0</formula>
    </cfRule>
  </conditionalFormatting>
  <conditionalFormatting sqref="V242:V245">
    <cfRule type="cellIs" dxfId="386" priority="601" operator="greaterThan">
      <formula>5</formula>
    </cfRule>
    <cfRule type="cellIs" dxfId="385" priority="602" operator="equal">
      <formula>5</formula>
    </cfRule>
    <cfRule type="cellIs" dxfId="384" priority="603" operator="equal">
      <formula>3</formula>
    </cfRule>
    <cfRule type="cellIs" dxfId="383" priority="604" operator="equal">
      <formula>2</formula>
    </cfRule>
    <cfRule type="cellIs" dxfId="382" priority="605" operator="equal">
      <formula>0</formula>
    </cfRule>
  </conditionalFormatting>
  <conditionalFormatting sqref="V250:V253">
    <cfRule type="cellIs" dxfId="381" priority="596" operator="greaterThan">
      <formula>5</formula>
    </cfRule>
    <cfRule type="cellIs" dxfId="380" priority="597" operator="equal">
      <formula>5</formula>
    </cfRule>
    <cfRule type="cellIs" dxfId="379" priority="598" operator="equal">
      <formula>3</formula>
    </cfRule>
    <cfRule type="cellIs" dxfId="378" priority="599" operator="equal">
      <formula>2</formula>
    </cfRule>
    <cfRule type="cellIs" dxfId="377" priority="600" operator="equal">
      <formula>0</formula>
    </cfRule>
  </conditionalFormatting>
  <conditionalFormatting sqref="D143 H143 K143 M143:O143 Q143 U143">
    <cfRule type="cellIs" dxfId="376" priority="591" operator="greaterThan">
      <formula>5</formula>
    </cfRule>
    <cfRule type="cellIs" dxfId="375" priority="592" operator="equal">
      <formula>5</formula>
    </cfRule>
    <cfRule type="cellIs" dxfId="374" priority="593" operator="equal">
      <formula>3</formula>
    </cfRule>
    <cfRule type="cellIs" dxfId="373" priority="594" operator="equal">
      <formula>2</formula>
    </cfRule>
    <cfRule type="cellIs" dxfId="372" priority="595" operator="equal">
      <formula>0</formula>
    </cfRule>
  </conditionalFormatting>
  <conditionalFormatting sqref="E143 G143 J143 P143 S143">
    <cfRule type="cellIs" dxfId="371" priority="586" operator="greaterThan">
      <formula>4</formula>
    </cfRule>
    <cfRule type="cellIs" dxfId="370" priority="587" operator="equal">
      <formula>4</formula>
    </cfRule>
    <cfRule type="cellIs" dxfId="369" priority="588" operator="equal">
      <formula>2</formula>
    </cfRule>
    <cfRule type="cellIs" dxfId="368" priority="589" operator="equal">
      <formula>1</formula>
    </cfRule>
    <cfRule type="cellIs" dxfId="367" priority="590" operator="equal">
      <formula>0</formula>
    </cfRule>
  </conditionalFormatting>
  <conditionalFormatting sqref="F143 I143 L143 R143 T143">
    <cfRule type="cellIs" dxfId="366" priority="581" operator="greaterThan">
      <formula>6</formula>
    </cfRule>
    <cfRule type="cellIs" dxfId="365" priority="582" operator="equal">
      <formula>6</formula>
    </cfRule>
    <cfRule type="cellIs" dxfId="364" priority="583" operator="equal">
      <formula>4</formula>
    </cfRule>
    <cfRule type="cellIs" dxfId="363" priority="584" operator="equal">
      <formula>3</formula>
    </cfRule>
    <cfRule type="cellIs" dxfId="362" priority="585" operator="equal">
      <formula>0</formula>
    </cfRule>
  </conditionalFormatting>
  <conditionalFormatting sqref="D151 H151 K151 M151:O151 Q151 U151">
    <cfRule type="cellIs" dxfId="361" priority="576" operator="greaterThan">
      <formula>5</formula>
    </cfRule>
    <cfRule type="cellIs" dxfId="360" priority="577" operator="equal">
      <formula>5</formula>
    </cfRule>
    <cfRule type="cellIs" dxfId="359" priority="578" operator="equal">
      <formula>3</formula>
    </cfRule>
    <cfRule type="cellIs" dxfId="358" priority="579" operator="equal">
      <formula>2</formula>
    </cfRule>
    <cfRule type="cellIs" dxfId="357" priority="580" operator="equal">
      <formula>0</formula>
    </cfRule>
  </conditionalFormatting>
  <conditionalFormatting sqref="E151 G151 J151 P151 S151">
    <cfRule type="cellIs" dxfId="356" priority="571" operator="greaterThan">
      <formula>4</formula>
    </cfRule>
    <cfRule type="cellIs" dxfId="355" priority="572" operator="equal">
      <formula>4</formula>
    </cfRule>
    <cfRule type="cellIs" dxfId="354" priority="573" operator="equal">
      <formula>2</formula>
    </cfRule>
    <cfRule type="cellIs" dxfId="353" priority="574" operator="equal">
      <formula>1</formula>
    </cfRule>
    <cfRule type="cellIs" dxfId="352" priority="575" operator="equal">
      <formula>0</formula>
    </cfRule>
  </conditionalFormatting>
  <conditionalFormatting sqref="F151 I151 L151 R151 T151">
    <cfRule type="cellIs" dxfId="351" priority="566" operator="greaterThan">
      <formula>6</formula>
    </cfRule>
    <cfRule type="cellIs" dxfId="350" priority="567" operator="equal">
      <formula>6</formula>
    </cfRule>
    <cfRule type="cellIs" dxfId="349" priority="568" operator="equal">
      <formula>4</formula>
    </cfRule>
    <cfRule type="cellIs" dxfId="348" priority="569" operator="equal">
      <formula>3</formula>
    </cfRule>
    <cfRule type="cellIs" dxfId="347" priority="570" operator="equal">
      <formula>0</formula>
    </cfRule>
  </conditionalFormatting>
  <conditionalFormatting sqref="D159 H159 K159 M159:O159 Q159 U159">
    <cfRule type="cellIs" dxfId="346" priority="561" operator="greaterThan">
      <formula>5</formula>
    </cfRule>
    <cfRule type="cellIs" dxfId="345" priority="562" operator="equal">
      <formula>5</formula>
    </cfRule>
    <cfRule type="cellIs" dxfId="344" priority="563" operator="equal">
      <formula>3</formula>
    </cfRule>
    <cfRule type="cellIs" dxfId="343" priority="564" operator="equal">
      <formula>2</formula>
    </cfRule>
    <cfRule type="cellIs" dxfId="342" priority="565" operator="equal">
      <formula>0</formula>
    </cfRule>
  </conditionalFormatting>
  <conditionalFormatting sqref="E159 G159 J159 P159 S159">
    <cfRule type="cellIs" dxfId="341" priority="556" operator="greaterThan">
      <formula>4</formula>
    </cfRule>
    <cfRule type="cellIs" dxfId="340" priority="557" operator="equal">
      <formula>4</formula>
    </cfRule>
    <cfRule type="cellIs" dxfId="339" priority="558" operator="equal">
      <formula>2</formula>
    </cfRule>
    <cfRule type="cellIs" dxfId="338" priority="559" operator="equal">
      <formula>1</formula>
    </cfRule>
    <cfRule type="cellIs" dxfId="337" priority="560" operator="equal">
      <formula>0</formula>
    </cfRule>
  </conditionalFormatting>
  <conditionalFormatting sqref="F159 I159 L159 R159 T159">
    <cfRule type="cellIs" dxfId="336" priority="551" operator="greaterThan">
      <formula>6</formula>
    </cfRule>
    <cfRule type="cellIs" dxfId="335" priority="552" operator="equal">
      <formula>6</formula>
    </cfRule>
    <cfRule type="cellIs" dxfId="334" priority="553" operator="equal">
      <formula>4</formula>
    </cfRule>
    <cfRule type="cellIs" dxfId="333" priority="554" operator="equal">
      <formula>3</formula>
    </cfRule>
    <cfRule type="cellIs" dxfId="332" priority="555" operator="equal">
      <formula>0</formula>
    </cfRule>
  </conditionalFormatting>
  <conditionalFormatting sqref="F247 I247 L247 R247 T247 F239 I239 L239 R239 T239 F231 I231 L231 R231 T231 F223 I223 L223 R223 T223 F215 I215 L215 R215 T215 F207 I207 L207 R207 T207 F199 I199 L199 R199 T199 F191 I191 L191 R191 T191 F183 I183 L183 R183 T183 F175 I175 L175 R175 T175 F167 I167 L167 R167 T167">
    <cfRule type="cellIs" dxfId="331" priority="536" operator="greaterThan">
      <formula>6</formula>
    </cfRule>
    <cfRule type="cellIs" dxfId="330" priority="537" operator="equal">
      <formula>6</formula>
    </cfRule>
    <cfRule type="cellIs" dxfId="329" priority="538" operator="equal">
      <formula>4</formula>
    </cfRule>
    <cfRule type="cellIs" dxfId="328" priority="539" operator="equal">
      <formula>3</formula>
    </cfRule>
    <cfRule type="cellIs" dxfId="327" priority="540" operator="equal">
      <formula>0</formula>
    </cfRule>
  </conditionalFormatting>
  <conditionalFormatting sqref="D247 H247 K247 M247:O247 Q247 U247 D239 H239 K239 M239:O239 Q239 U239 D231 H231 K231 M231:O231 Q231 U231 D223 H223 K223 M223:O223 Q223 U223 D215 H215 K215 M215:O215 Q215 U215 D207 H207 K207 M207:O207 Q207 U207 D199 H199 K199 M199:O199 Q199 U199 D191 H191 K191 M191:O191 Q191 U191 D183 H183 K183 M183:O183 Q183 U183 D175 H175 K175 M175:O175 Q175 U175 D167 H167 K167 M167:O167 Q167 U167">
    <cfRule type="cellIs" dxfId="326" priority="546" operator="greaterThan">
      <formula>5</formula>
    </cfRule>
    <cfRule type="cellIs" dxfId="325" priority="547" operator="equal">
      <formula>5</formula>
    </cfRule>
    <cfRule type="cellIs" dxfId="324" priority="548" operator="equal">
      <formula>3</formula>
    </cfRule>
    <cfRule type="cellIs" dxfId="323" priority="549" operator="equal">
      <formula>2</formula>
    </cfRule>
    <cfRule type="cellIs" dxfId="322" priority="550" operator="equal">
      <formula>0</formula>
    </cfRule>
  </conditionalFormatting>
  <conditionalFormatting sqref="E247 G247 J247 P247 S247 E239 G239 J239 P239 S239 E231 G231 J231 P231 S231 E223 G223 J223 P223 S223 E215 G215 J215 P215 S215 E207 G207 J207 P207 S207 E199 G199 J199 P199 S199 E191 G191 J191 P191 S191 E183 G183 J183 P183 S183 E175 G175 J175 P175 S175 E167 G167 J167 P167 S167">
    <cfRule type="cellIs" dxfId="321" priority="541" operator="greaterThan">
      <formula>4</formula>
    </cfRule>
    <cfRule type="cellIs" dxfId="320" priority="542" operator="equal">
      <formula>4</formula>
    </cfRule>
    <cfRule type="cellIs" dxfId="319" priority="543" operator="equal">
      <formula>2</formula>
    </cfRule>
    <cfRule type="cellIs" dxfId="318" priority="544" operator="equal">
      <formula>1</formula>
    </cfRule>
    <cfRule type="cellIs" dxfId="317" priority="545" operator="equal">
      <formula>0</formula>
    </cfRule>
  </conditionalFormatting>
  <conditionalFormatting sqref="V255:V257">
    <cfRule type="cellIs" dxfId="316" priority="531" operator="greaterThan">
      <formula>5</formula>
    </cfRule>
    <cfRule type="cellIs" dxfId="315" priority="532" operator="equal">
      <formula>5</formula>
    </cfRule>
    <cfRule type="cellIs" dxfId="314" priority="533" operator="equal">
      <formula>3</formula>
    </cfRule>
    <cfRule type="cellIs" dxfId="313" priority="534" operator="equal">
      <formula>2</formula>
    </cfRule>
    <cfRule type="cellIs" dxfId="312" priority="535" operator="equal">
      <formula>0</formula>
    </cfRule>
  </conditionalFormatting>
  <conditionalFormatting sqref="V258:V261">
    <cfRule type="cellIs" dxfId="311" priority="526" operator="greaterThan">
      <formula>5</formula>
    </cfRule>
    <cfRule type="cellIs" dxfId="310" priority="527" operator="equal">
      <formula>5</formula>
    </cfRule>
    <cfRule type="cellIs" dxfId="309" priority="528" operator="equal">
      <formula>3</formula>
    </cfRule>
    <cfRule type="cellIs" dxfId="308" priority="529" operator="equal">
      <formula>2</formula>
    </cfRule>
    <cfRule type="cellIs" dxfId="307" priority="530" operator="equal">
      <formula>0</formula>
    </cfRule>
  </conditionalFormatting>
  <conditionalFormatting sqref="F255 I255 L255 R255 T255">
    <cfRule type="cellIs" dxfId="306" priority="511" operator="greaterThan">
      <formula>6</formula>
    </cfRule>
    <cfRule type="cellIs" dxfId="305" priority="512" operator="equal">
      <formula>6</formula>
    </cfRule>
    <cfRule type="cellIs" dxfId="304" priority="513" operator="equal">
      <formula>4</formula>
    </cfRule>
    <cfRule type="cellIs" dxfId="303" priority="514" operator="equal">
      <formula>3</formula>
    </cfRule>
    <cfRule type="cellIs" dxfId="302" priority="515" operator="equal">
      <formula>0</formula>
    </cfRule>
  </conditionalFormatting>
  <conditionalFormatting sqref="D255 H255 K255 M255:O255 Q255 U255">
    <cfRule type="cellIs" dxfId="301" priority="521" operator="greaterThan">
      <formula>5</formula>
    </cfRule>
    <cfRule type="cellIs" dxfId="300" priority="522" operator="equal">
      <formula>5</formula>
    </cfRule>
    <cfRule type="cellIs" dxfId="299" priority="523" operator="equal">
      <formula>3</formula>
    </cfRule>
    <cfRule type="cellIs" dxfId="298" priority="524" operator="equal">
      <formula>2</formula>
    </cfRule>
    <cfRule type="cellIs" dxfId="297" priority="525" operator="equal">
      <formula>0</formula>
    </cfRule>
  </conditionalFormatting>
  <conditionalFormatting sqref="E255 G255 J255 P255 S255">
    <cfRule type="cellIs" dxfId="296" priority="516" operator="greaterThan">
      <formula>4</formula>
    </cfRule>
    <cfRule type="cellIs" dxfId="295" priority="517" operator="equal">
      <formula>4</formula>
    </cfRule>
    <cfRule type="cellIs" dxfId="294" priority="518" operator="equal">
      <formula>2</formula>
    </cfRule>
    <cfRule type="cellIs" dxfId="293" priority="519" operator="equal">
      <formula>1</formula>
    </cfRule>
    <cfRule type="cellIs" dxfId="292" priority="520" operator="equal">
      <formula>0</formula>
    </cfRule>
  </conditionalFormatting>
  <conditionalFormatting sqref="V271:V273 V264:V265 V279:V281 V287:V289 V295:V297 V303:V305 V311:V313 V319:V321 V327:V329 V335:V337 V343:V345 V351:V353 V359:V361 V367:V369">
    <cfRule type="cellIs" dxfId="291" priority="506" operator="greaterThan">
      <formula>5</formula>
    </cfRule>
    <cfRule type="cellIs" dxfId="290" priority="507" operator="equal">
      <formula>5</formula>
    </cfRule>
    <cfRule type="cellIs" dxfId="289" priority="508" operator="equal">
      <formula>3</formula>
    </cfRule>
    <cfRule type="cellIs" dxfId="288" priority="509" operator="equal">
      <formula>2</formula>
    </cfRule>
    <cfRule type="cellIs" dxfId="287" priority="510" operator="equal">
      <formula>0</formula>
    </cfRule>
  </conditionalFormatting>
  <conditionalFormatting sqref="V266:V269">
    <cfRule type="cellIs" dxfId="286" priority="501" operator="greaterThan">
      <formula>5</formula>
    </cfRule>
    <cfRule type="cellIs" dxfId="285" priority="502" operator="equal">
      <formula>5</formula>
    </cfRule>
    <cfRule type="cellIs" dxfId="284" priority="503" operator="equal">
      <formula>3</formula>
    </cfRule>
    <cfRule type="cellIs" dxfId="283" priority="504" operator="equal">
      <formula>2</formula>
    </cfRule>
    <cfRule type="cellIs" dxfId="282" priority="505" operator="equal">
      <formula>0</formula>
    </cfRule>
  </conditionalFormatting>
  <conditionalFormatting sqref="V274:V277">
    <cfRule type="cellIs" dxfId="281" priority="496" operator="greaterThan">
      <formula>5</formula>
    </cfRule>
    <cfRule type="cellIs" dxfId="280" priority="497" operator="equal">
      <formula>5</formula>
    </cfRule>
    <cfRule type="cellIs" dxfId="279" priority="498" operator="equal">
      <formula>3</formula>
    </cfRule>
    <cfRule type="cellIs" dxfId="278" priority="499" operator="equal">
      <formula>2</formula>
    </cfRule>
    <cfRule type="cellIs" dxfId="277" priority="500" operator="equal">
      <formula>0</formula>
    </cfRule>
  </conditionalFormatting>
  <conditionalFormatting sqref="V282:V285">
    <cfRule type="cellIs" dxfId="276" priority="491" operator="greaterThan">
      <formula>5</formula>
    </cfRule>
    <cfRule type="cellIs" dxfId="275" priority="492" operator="equal">
      <formula>5</formula>
    </cfRule>
    <cfRule type="cellIs" dxfId="274" priority="493" operator="equal">
      <formula>3</formula>
    </cfRule>
    <cfRule type="cellIs" dxfId="273" priority="494" operator="equal">
      <formula>2</formula>
    </cfRule>
    <cfRule type="cellIs" dxfId="272" priority="495" operator="equal">
      <formula>0</formula>
    </cfRule>
  </conditionalFormatting>
  <conditionalFormatting sqref="V290:V293">
    <cfRule type="cellIs" dxfId="271" priority="486" operator="greaterThan">
      <formula>5</formula>
    </cfRule>
    <cfRule type="cellIs" dxfId="270" priority="487" operator="equal">
      <formula>5</formula>
    </cfRule>
    <cfRule type="cellIs" dxfId="269" priority="488" operator="equal">
      <formula>3</formula>
    </cfRule>
    <cfRule type="cellIs" dxfId="268" priority="489" operator="equal">
      <formula>2</formula>
    </cfRule>
    <cfRule type="cellIs" dxfId="267" priority="490" operator="equal">
      <formula>0</formula>
    </cfRule>
  </conditionalFormatting>
  <conditionalFormatting sqref="V298:V301">
    <cfRule type="cellIs" dxfId="266" priority="481" operator="greaterThan">
      <formula>5</formula>
    </cfRule>
    <cfRule type="cellIs" dxfId="265" priority="482" operator="equal">
      <formula>5</formula>
    </cfRule>
    <cfRule type="cellIs" dxfId="264" priority="483" operator="equal">
      <formula>3</formula>
    </cfRule>
    <cfRule type="cellIs" dxfId="263" priority="484" operator="equal">
      <formula>2</formula>
    </cfRule>
    <cfRule type="cellIs" dxfId="262" priority="485" operator="equal">
      <formula>0</formula>
    </cfRule>
  </conditionalFormatting>
  <conditionalFormatting sqref="V306:V309">
    <cfRule type="cellIs" dxfId="261" priority="476" operator="greaterThan">
      <formula>5</formula>
    </cfRule>
    <cfRule type="cellIs" dxfId="260" priority="477" operator="equal">
      <formula>5</formula>
    </cfRule>
    <cfRule type="cellIs" dxfId="259" priority="478" operator="equal">
      <formula>3</formula>
    </cfRule>
    <cfRule type="cellIs" dxfId="258" priority="479" operator="equal">
      <formula>2</formula>
    </cfRule>
    <cfRule type="cellIs" dxfId="257" priority="480" operator="equal">
      <formula>0</formula>
    </cfRule>
  </conditionalFormatting>
  <conditionalFormatting sqref="V314:V317">
    <cfRule type="cellIs" dxfId="256" priority="471" operator="greaterThan">
      <formula>5</formula>
    </cfRule>
    <cfRule type="cellIs" dxfId="255" priority="472" operator="equal">
      <formula>5</formula>
    </cfRule>
    <cfRule type="cellIs" dxfId="254" priority="473" operator="equal">
      <formula>3</formula>
    </cfRule>
    <cfRule type="cellIs" dxfId="253" priority="474" operator="equal">
      <formula>2</formula>
    </cfRule>
    <cfRule type="cellIs" dxfId="252" priority="475" operator="equal">
      <formula>0</formula>
    </cfRule>
  </conditionalFormatting>
  <conditionalFormatting sqref="V322:V325">
    <cfRule type="cellIs" dxfId="251" priority="466" operator="greaterThan">
      <formula>5</formula>
    </cfRule>
    <cfRule type="cellIs" dxfId="250" priority="467" operator="equal">
      <formula>5</formula>
    </cfRule>
    <cfRule type="cellIs" dxfId="249" priority="468" operator="equal">
      <formula>3</formula>
    </cfRule>
    <cfRule type="cellIs" dxfId="248" priority="469" operator="equal">
      <formula>2</formula>
    </cfRule>
    <cfRule type="cellIs" dxfId="247" priority="470" operator="equal">
      <formula>0</formula>
    </cfRule>
  </conditionalFormatting>
  <conditionalFormatting sqref="V330:V333">
    <cfRule type="cellIs" dxfId="246" priority="461" operator="greaterThan">
      <formula>5</formula>
    </cfRule>
    <cfRule type="cellIs" dxfId="245" priority="462" operator="equal">
      <formula>5</formula>
    </cfRule>
    <cfRule type="cellIs" dxfId="244" priority="463" operator="equal">
      <formula>3</formula>
    </cfRule>
    <cfRule type="cellIs" dxfId="243" priority="464" operator="equal">
      <formula>2</formula>
    </cfRule>
    <cfRule type="cellIs" dxfId="242" priority="465" operator="equal">
      <formula>0</formula>
    </cfRule>
  </conditionalFormatting>
  <conditionalFormatting sqref="V338:V341">
    <cfRule type="cellIs" dxfId="241" priority="456" operator="greaterThan">
      <formula>5</formula>
    </cfRule>
    <cfRule type="cellIs" dxfId="240" priority="457" operator="equal">
      <formula>5</formula>
    </cfRule>
    <cfRule type="cellIs" dxfId="239" priority="458" operator="equal">
      <formula>3</formula>
    </cfRule>
    <cfRule type="cellIs" dxfId="238" priority="459" operator="equal">
      <formula>2</formula>
    </cfRule>
    <cfRule type="cellIs" dxfId="237" priority="460" operator="equal">
      <formula>0</formula>
    </cfRule>
  </conditionalFormatting>
  <conditionalFormatting sqref="V346:V349">
    <cfRule type="cellIs" dxfId="236" priority="451" operator="greaterThan">
      <formula>5</formula>
    </cfRule>
    <cfRule type="cellIs" dxfId="235" priority="452" operator="equal">
      <formula>5</formula>
    </cfRule>
    <cfRule type="cellIs" dxfId="234" priority="453" operator="equal">
      <formula>3</formula>
    </cfRule>
    <cfRule type="cellIs" dxfId="233" priority="454" operator="equal">
      <formula>2</formula>
    </cfRule>
    <cfRule type="cellIs" dxfId="232" priority="455" operator="equal">
      <formula>0</formula>
    </cfRule>
  </conditionalFormatting>
  <conditionalFormatting sqref="V354:V357">
    <cfRule type="cellIs" dxfId="231" priority="446" operator="greaterThan">
      <formula>5</formula>
    </cfRule>
    <cfRule type="cellIs" dxfId="230" priority="447" operator="equal">
      <formula>5</formula>
    </cfRule>
    <cfRule type="cellIs" dxfId="229" priority="448" operator="equal">
      <formula>3</formula>
    </cfRule>
    <cfRule type="cellIs" dxfId="228" priority="449" operator="equal">
      <formula>2</formula>
    </cfRule>
    <cfRule type="cellIs" dxfId="227" priority="450" operator="equal">
      <formula>0</formula>
    </cfRule>
  </conditionalFormatting>
  <conditionalFormatting sqref="V362:V365">
    <cfRule type="cellIs" dxfId="226" priority="441" operator="greaterThan">
      <formula>5</formula>
    </cfRule>
    <cfRule type="cellIs" dxfId="225" priority="442" operator="equal">
      <formula>5</formula>
    </cfRule>
    <cfRule type="cellIs" dxfId="224" priority="443" operator="equal">
      <formula>3</formula>
    </cfRule>
    <cfRule type="cellIs" dxfId="223" priority="444" operator="equal">
      <formula>2</formula>
    </cfRule>
    <cfRule type="cellIs" dxfId="222" priority="445" operator="equal">
      <formula>0</formula>
    </cfRule>
  </conditionalFormatting>
  <conditionalFormatting sqref="V370:V373">
    <cfRule type="cellIs" dxfId="221" priority="436" operator="greaterThan">
      <formula>5</formula>
    </cfRule>
    <cfRule type="cellIs" dxfId="220" priority="437" operator="equal">
      <formula>5</formula>
    </cfRule>
    <cfRule type="cellIs" dxfId="219" priority="438" operator="equal">
      <formula>3</formula>
    </cfRule>
    <cfRule type="cellIs" dxfId="218" priority="439" operator="equal">
      <formula>2</formula>
    </cfRule>
    <cfRule type="cellIs" dxfId="217" priority="440" operator="equal">
      <formula>0</formula>
    </cfRule>
  </conditionalFormatting>
  <conditionalFormatting sqref="D263 H263 K263 M263:O263 Q263 U263">
    <cfRule type="cellIs" dxfId="216" priority="431" operator="greaterThan">
      <formula>5</formula>
    </cfRule>
    <cfRule type="cellIs" dxfId="215" priority="432" operator="equal">
      <formula>5</formula>
    </cfRule>
    <cfRule type="cellIs" dxfId="214" priority="433" operator="equal">
      <formula>3</formula>
    </cfRule>
    <cfRule type="cellIs" dxfId="213" priority="434" operator="equal">
      <formula>2</formula>
    </cfRule>
    <cfRule type="cellIs" dxfId="212" priority="435" operator="equal">
      <formula>0</formula>
    </cfRule>
  </conditionalFormatting>
  <conditionalFormatting sqref="E263 G263 J263 P263 S263">
    <cfRule type="cellIs" dxfId="211" priority="426" operator="greaterThan">
      <formula>4</formula>
    </cfRule>
    <cfRule type="cellIs" dxfId="210" priority="427" operator="equal">
      <formula>4</formula>
    </cfRule>
    <cfRule type="cellIs" dxfId="209" priority="428" operator="equal">
      <formula>2</formula>
    </cfRule>
    <cfRule type="cellIs" dxfId="208" priority="429" operator="equal">
      <formula>1</formula>
    </cfRule>
    <cfRule type="cellIs" dxfId="207" priority="430" operator="equal">
      <formula>0</formula>
    </cfRule>
  </conditionalFormatting>
  <conditionalFormatting sqref="F263 I263 L263 R263 T263">
    <cfRule type="cellIs" dxfId="206" priority="421" operator="greaterThan">
      <formula>6</formula>
    </cfRule>
    <cfRule type="cellIs" dxfId="205" priority="422" operator="equal">
      <formula>6</formula>
    </cfRule>
    <cfRule type="cellIs" dxfId="204" priority="423" operator="equal">
      <formula>4</formula>
    </cfRule>
    <cfRule type="cellIs" dxfId="203" priority="424" operator="equal">
      <formula>3</formula>
    </cfRule>
    <cfRule type="cellIs" dxfId="202" priority="425" operator="equal">
      <formula>0</formula>
    </cfRule>
  </conditionalFormatting>
  <conditionalFormatting sqref="D271 H271 K271 M271:O271 Q271 U271">
    <cfRule type="cellIs" dxfId="201" priority="416" operator="greaterThan">
      <formula>5</formula>
    </cfRule>
    <cfRule type="cellIs" dxfId="200" priority="417" operator="equal">
      <formula>5</formula>
    </cfRule>
    <cfRule type="cellIs" dxfId="199" priority="418" operator="equal">
      <formula>3</formula>
    </cfRule>
    <cfRule type="cellIs" dxfId="198" priority="419" operator="equal">
      <formula>2</formula>
    </cfRule>
    <cfRule type="cellIs" dxfId="197" priority="420" operator="equal">
      <formula>0</formula>
    </cfRule>
  </conditionalFormatting>
  <conditionalFormatting sqref="E271 G271 J271 P271 S271">
    <cfRule type="cellIs" dxfId="196" priority="411" operator="greaterThan">
      <formula>4</formula>
    </cfRule>
    <cfRule type="cellIs" dxfId="195" priority="412" operator="equal">
      <formula>4</formula>
    </cfRule>
    <cfRule type="cellIs" dxfId="194" priority="413" operator="equal">
      <formula>2</formula>
    </cfRule>
    <cfRule type="cellIs" dxfId="193" priority="414" operator="equal">
      <formula>1</formula>
    </cfRule>
    <cfRule type="cellIs" dxfId="192" priority="415" operator="equal">
      <formula>0</formula>
    </cfRule>
  </conditionalFormatting>
  <conditionalFormatting sqref="F271 I271 L271 R271 T271">
    <cfRule type="cellIs" dxfId="191" priority="406" operator="greaterThan">
      <formula>6</formula>
    </cfRule>
    <cfRule type="cellIs" dxfId="190" priority="407" operator="equal">
      <formula>6</formula>
    </cfRule>
    <cfRule type="cellIs" dxfId="189" priority="408" operator="equal">
      <formula>4</formula>
    </cfRule>
    <cfRule type="cellIs" dxfId="188" priority="409" operator="equal">
      <formula>3</formula>
    </cfRule>
    <cfRule type="cellIs" dxfId="187" priority="410" operator="equal">
      <formula>0</formula>
    </cfRule>
  </conditionalFormatting>
  <conditionalFormatting sqref="D279:U279">
    <cfRule type="cellIs" dxfId="186" priority="401" operator="greaterThan">
      <formula>5</formula>
    </cfRule>
    <cfRule type="cellIs" dxfId="185" priority="402" operator="equal">
      <formula>5</formula>
    </cfRule>
    <cfRule type="cellIs" dxfId="184" priority="403" operator="equal">
      <formula>3</formula>
    </cfRule>
    <cfRule type="cellIs" dxfId="183" priority="404" operator="equal">
      <formula>2</formula>
    </cfRule>
    <cfRule type="cellIs" dxfId="182" priority="405" operator="equal">
      <formula>0</formula>
    </cfRule>
  </conditionalFormatting>
  <conditionalFormatting sqref="V391:V393 V384:V385 V399:V401 V407:V409 V415:V417 V423:V425 V431:V433 V439:V441 V447:V449 V455:V457 V463:V465 V471:V473 V479:V481 V487:V489">
    <cfRule type="cellIs" dxfId="181" priority="346" operator="greaterThan">
      <formula>5</formula>
    </cfRule>
    <cfRule type="cellIs" dxfId="180" priority="347" operator="equal">
      <formula>5</formula>
    </cfRule>
    <cfRule type="cellIs" dxfId="179" priority="348" operator="equal">
      <formula>3</formula>
    </cfRule>
    <cfRule type="cellIs" dxfId="178" priority="349" operator="equal">
      <formula>2</formula>
    </cfRule>
    <cfRule type="cellIs" dxfId="177" priority="350" operator="equal">
      <formula>0</formula>
    </cfRule>
  </conditionalFormatting>
  <conditionalFormatting sqref="V386:V389">
    <cfRule type="cellIs" dxfId="176" priority="341" operator="greaterThan">
      <formula>5</formula>
    </cfRule>
    <cfRule type="cellIs" dxfId="175" priority="342" operator="equal">
      <formula>5</formula>
    </cfRule>
    <cfRule type="cellIs" dxfId="174" priority="343" operator="equal">
      <formula>3</formula>
    </cfRule>
    <cfRule type="cellIs" dxfId="173" priority="344" operator="equal">
      <formula>2</formula>
    </cfRule>
    <cfRule type="cellIs" dxfId="172" priority="345" operator="equal">
      <formula>0</formula>
    </cfRule>
  </conditionalFormatting>
  <conditionalFormatting sqref="V394:V397">
    <cfRule type="cellIs" dxfId="171" priority="336" operator="greaterThan">
      <formula>5</formula>
    </cfRule>
    <cfRule type="cellIs" dxfId="170" priority="337" operator="equal">
      <formula>5</formula>
    </cfRule>
    <cfRule type="cellIs" dxfId="169" priority="338" operator="equal">
      <formula>3</formula>
    </cfRule>
    <cfRule type="cellIs" dxfId="168" priority="339" operator="equal">
      <formula>2</formula>
    </cfRule>
    <cfRule type="cellIs" dxfId="167" priority="340" operator="equal">
      <formula>0</formula>
    </cfRule>
  </conditionalFormatting>
  <conditionalFormatting sqref="V402:V405">
    <cfRule type="cellIs" dxfId="166" priority="331" operator="greaterThan">
      <formula>5</formula>
    </cfRule>
    <cfRule type="cellIs" dxfId="165" priority="332" operator="equal">
      <formula>5</formula>
    </cfRule>
    <cfRule type="cellIs" dxfId="164" priority="333" operator="equal">
      <formula>3</formula>
    </cfRule>
    <cfRule type="cellIs" dxfId="163" priority="334" operator="equal">
      <formula>2</formula>
    </cfRule>
    <cfRule type="cellIs" dxfId="162" priority="335" operator="equal">
      <formula>0</formula>
    </cfRule>
  </conditionalFormatting>
  <conditionalFormatting sqref="V410:V413">
    <cfRule type="cellIs" dxfId="161" priority="326" operator="greaterThan">
      <formula>5</formula>
    </cfRule>
    <cfRule type="cellIs" dxfId="160" priority="327" operator="equal">
      <formula>5</formula>
    </cfRule>
    <cfRule type="cellIs" dxfId="159" priority="328" operator="equal">
      <formula>3</formula>
    </cfRule>
    <cfRule type="cellIs" dxfId="158" priority="329" operator="equal">
      <formula>2</formula>
    </cfRule>
    <cfRule type="cellIs" dxfId="157" priority="330" operator="equal">
      <formula>0</formula>
    </cfRule>
  </conditionalFormatting>
  <conditionalFormatting sqref="V418:V421">
    <cfRule type="cellIs" dxfId="156" priority="321" operator="greaterThan">
      <formula>5</formula>
    </cfRule>
    <cfRule type="cellIs" dxfId="155" priority="322" operator="equal">
      <formula>5</formula>
    </cfRule>
    <cfRule type="cellIs" dxfId="154" priority="323" operator="equal">
      <formula>3</formula>
    </cfRule>
    <cfRule type="cellIs" dxfId="153" priority="324" operator="equal">
      <formula>2</formula>
    </cfRule>
    <cfRule type="cellIs" dxfId="152" priority="325" operator="equal">
      <formula>0</formula>
    </cfRule>
  </conditionalFormatting>
  <conditionalFormatting sqref="V426:V429">
    <cfRule type="cellIs" dxfId="151" priority="316" operator="greaterThan">
      <formula>5</formula>
    </cfRule>
    <cfRule type="cellIs" dxfId="150" priority="317" operator="equal">
      <formula>5</formula>
    </cfRule>
    <cfRule type="cellIs" dxfId="149" priority="318" operator="equal">
      <formula>3</formula>
    </cfRule>
    <cfRule type="cellIs" dxfId="148" priority="319" operator="equal">
      <formula>2</formula>
    </cfRule>
    <cfRule type="cellIs" dxfId="147" priority="320" operator="equal">
      <formula>0</formula>
    </cfRule>
  </conditionalFormatting>
  <conditionalFormatting sqref="V434:V437">
    <cfRule type="cellIs" dxfId="146" priority="311" operator="greaterThan">
      <formula>5</formula>
    </cfRule>
    <cfRule type="cellIs" dxfId="145" priority="312" operator="equal">
      <formula>5</formula>
    </cfRule>
    <cfRule type="cellIs" dxfId="144" priority="313" operator="equal">
      <formula>3</formula>
    </cfRule>
    <cfRule type="cellIs" dxfId="143" priority="314" operator="equal">
      <formula>2</formula>
    </cfRule>
    <cfRule type="cellIs" dxfId="142" priority="315" operator="equal">
      <formula>0</formula>
    </cfRule>
  </conditionalFormatting>
  <conditionalFormatting sqref="V442:V445">
    <cfRule type="cellIs" dxfId="141" priority="306" operator="greaterThan">
      <formula>5</formula>
    </cfRule>
    <cfRule type="cellIs" dxfId="140" priority="307" operator="equal">
      <formula>5</formula>
    </cfRule>
    <cfRule type="cellIs" dxfId="139" priority="308" operator="equal">
      <formula>3</formula>
    </cfRule>
    <cfRule type="cellIs" dxfId="138" priority="309" operator="equal">
      <formula>2</formula>
    </cfRule>
    <cfRule type="cellIs" dxfId="137" priority="310" operator="equal">
      <formula>0</formula>
    </cfRule>
  </conditionalFormatting>
  <conditionalFormatting sqref="V450:V453">
    <cfRule type="cellIs" dxfId="136" priority="301" operator="greaterThan">
      <formula>5</formula>
    </cfRule>
    <cfRule type="cellIs" dxfId="135" priority="302" operator="equal">
      <formula>5</formula>
    </cfRule>
    <cfRule type="cellIs" dxfId="134" priority="303" operator="equal">
      <formula>3</formula>
    </cfRule>
    <cfRule type="cellIs" dxfId="133" priority="304" operator="equal">
      <formula>2</formula>
    </cfRule>
    <cfRule type="cellIs" dxfId="132" priority="305" operator="equal">
      <formula>0</formula>
    </cfRule>
  </conditionalFormatting>
  <conditionalFormatting sqref="V458:V461">
    <cfRule type="cellIs" dxfId="131" priority="296" operator="greaterThan">
      <formula>5</formula>
    </cfRule>
    <cfRule type="cellIs" dxfId="130" priority="297" operator="equal">
      <formula>5</formula>
    </cfRule>
    <cfRule type="cellIs" dxfId="129" priority="298" operator="equal">
      <formula>3</formula>
    </cfRule>
    <cfRule type="cellIs" dxfId="128" priority="299" operator="equal">
      <formula>2</formula>
    </cfRule>
    <cfRule type="cellIs" dxfId="127" priority="300" operator="equal">
      <formula>0</formula>
    </cfRule>
  </conditionalFormatting>
  <conditionalFormatting sqref="V466:V469">
    <cfRule type="cellIs" dxfId="126" priority="291" operator="greaterThan">
      <formula>5</formula>
    </cfRule>
    <cfRule type="cellIs" dxfId="125" priority="292" operator="equal">
      <formula>5</formula>
    </cfRule>
    <cfRule type="cellIs" dxfId="124" priority="293" operator="equal">
      <formula>3</formula>
    </cfRule>
    <cfRule type="cellIs" dxfId="123" priority="294" operator="equal">
      <formula>2</formula>
    </cfRule>
    <cfRule type="cellIs" dxfId="122" priority="295" operator="equal">
      <formula>0</formula>
    </cfRule>
  </conditionalFormatting>
  <conditionalFormatting sqref="V482:V485">
    <cfRule type="cellIs" dxfId="121" priority="281" operator="greaterThan">
      <formula>5</formula>
    </cfRule>
    <cfRule type="cellIs" dxfId="120" priority="282" operator="equal">
      <formula>5</formula>
    </cfRule>
    <cfRule type="cellIs" dxfId="119" priority="283" operator="equal">
      <formula>3</formula>
    </cfRule>
    <cfRule type="cellIs" dxfId="118" priority="284" operator="equal">
      <formula>2</formula>
    </cfRule>
    <cfRule type="cellIs" dxfId="117" priority="285" operator="equal">
      <formula>0</formula>
    </cfRule>
  </conditionalFormatting>
  <conditionalFormatting sqref="V490:V493">
    <cfRule type="cellIs" dxfId="116" priority="276" operator="greaterThan">
      <formula>5</formula>
    </cfRule>
    <cfRule type="cellIs" dxfId="115" priority="277" operator="equal">
      <formula>5</formula>
    </cfRule>
    <cfRule type="cellIs" dxfId="114" priority="278" operator="equal">
      <formula>3</formula>
    </cfRule>
    <cfRule type="cellIs" dxfId="113" priority="279" operator="equal">
      <formula>2</formula>
    </cfRule>
    <cfRule type="cellIs" dxfId="112" priority="280" operator="equal">
      <formula>0</formula>
    </cfRule>
  </conditionalFormatting>
  <conditionalFormatting sqref="D383:U383">
    <cfRule type="cellIs" dxfId="111" priority="271" operator="greaterThan">
      <formula>5</formula>
    </cfRule>
    <cfRule type="cellIs" dxfId="110" priority="272" operator="equal">
      <formula>5</formula>
    </cfRule>
    <cfRule type="cellIs" dxfId="109" priority="273" operator="equal">
      <formula>3</formula>
    </cfRule>
    <cfRule type="cellIs" dxfId="108" priority="274" operator="equal">
      <formula>2</formula>
    </cfRule>
    <cfRule type="cellIs" dxfId="107" priority="275" operator="equal">
      <formula>0</formula>
    </cfRule>
  </conditionalFormatting>
  <conditionalFormatting sqref="D391:U391">
    <cfRule type="cellIs" dxfId="106" priority="256" operator="greaterThan">
      <formula>5</formula>
    </cfRule>
    <cfRule type="cellIs" dxfId="105" priority="257" operator="equal">
      <formula>5</formula>
    </cfRule>
    <cfRule type="cellIs" dxfId="104" priority="258" operator="equal">
      <formula>3</formula>
    </cfRule>
    <cfRule type="cellIs" dxfId="103" priority="259" operator="equal">
      <formula>2</formula>
    </cfRule>
    <cfRule type="cellIs" dxfId="102" priority="260" operator="equal">
      <formula>0</formula>
    </cfRule>
  </conditionalFormatting>
  <conditionalFormatting sqref="D399:U399">
    <cfRule type="cellIs" dxfId="101" priority="241" operator="greaterThan">
      <formula>5</formula>
    </cfRule>
    <cfRule type="cellIs" dxfId="100" priority="242" operator="equal">
      <formula>5</formula>
    </cfRule>
    <cfRule type="cellIs" dxfId="99" priority="243" operator="equal">
      <formula>3</formula>
    </cfRule>
    <cfRule type="cellIs" dxfId="98" priority="244" operator="equal">
      <formula>2</formula>
    </cfRule>
    <cfRule type="cellIs" dxfId="97" priority="245" operator="equal">
      <formula>0</formula>
    </cfRule>
  </conditionalFormatting>
  <conditionalFormatting sqref="D407:U407 D415:U415 D423:U423 D431:U431 D439:U439 D447:U447 D455:U455 D463:U463 D471:U471 D479:U479 D487:U487">
    <cfRule type="cellIs" dxfId="96" priority="226" operator="greaterThan">
      <formula>5</formula>
    </cfRule>
    <cfRule type="cellIs" dxfId="95" priority="227" operator="equal">
      <formula>5</formula>
    </cfRule>
    <cfRule type="cellIs" dxfId="94" priority="228" operator="equal">
      <formula>3</formula>
    </cfRule>
    <cfRule type="cellIs" dxfId="93" priority="229" operator="equal">
      <formula>2</formula>
    </cfRule>
    <cfRule type="cellIs" dxfId="92" priority="230" operator="equal">
      <formula>0</formula>
    </cfRule>
  </conditionalFormatting>
  <conditionalFormatting sqref="V495:V497">
    <cfRule type="cellIs" dxfId="91" priority="211" operator="greaterThan">
      <formula>5</formula>
    </cfRule>
    <cfRule type="cellIs" dxfId="90" priority="212" operator="equal">
      <formula>5</formula>
    </cfRule>
    <cfRule type="cellIs" dxfId="89" priority="213" operator="equal">
      <formula>3</formula>
    </cfRule>
    <cfRule type="cellIs" dxfId="88" priority="214" operator="equal">
      <formula>2</formula>
    </cfRule>
    <cfRule type="cellIs" dxfId="87" priority="215" operator="equal">
      <formula>0</formula>
    </cfRule>
  </conditionalFormatting>
  <conditionalFormatting sqref="V498:V501">
    <cfRule type="cellIs" dxfId="86" priority="206" operator="greaterThan">
      <formula>5</formula>
    </cfRule>
    <cfRule type="cellIs" dxfId="85" priority="207" operator="equal">
      <formula>5</formula>
    </cfRule>
    <cfRule type="cellIs" dxfId="84" priority="208" operator="equal">
      <formula>3</formula>
    </cfRule>
    <cfRule type="cellIs" dxfId="83" priority="209" operator="equal">
      <formula>2</formula>
    </cfRule>
    <cfRule type="cellIs" dxfId="82" priority="210" operator="equal">
      <formula>0</formula>
    </cfRule>
  </conditionalFormatting>
  <conditionalFormatting sqref="D495:U495">
    <cfRule type="cellIs" dxfId="81" priority="201" operator="greaterThan">
      <formula>5</formula>
    </cfRule>
    <cfRule type="cellIs" dxfId="80" priority="202" operator="equal">
      <formula>5</formula>
    </cfRule>
    <cfRule type="cellIs" dxfId="79" priority="203" operator="equal">
      <formula>3</formula>
    </cfRule>
    <cfRule type="cellIs" dxfId="78" priority="204" operator="equal">
      <formula>2</formula>
    </cfRule>
    <cfRule type="cellIs" dxfId="77" priority="205" operator="equal">
      <formula>0</formula>
    </cfRule>
  </conditionalFormatting>
  <conditionalFormatting sqref="V504:V505">
    <cfRule type="cellIs" dxfId="76" priority="186" operator="greaterThan">
      <formula>5</formula>
    </cfRule>
    <cfRule type="cellIs" dxfId="75" priority="187" operator="equal">
      <formula>5</formula>
    </cfRule>
    <cfRule type="cellIs" dxfId="74" priority="188" operator="equal">
      <formula>3</formula>
    </cfRule>
    <cfRule type="cellIs" dxfId="73" priority="189" operator="equal">
      <formula>2</formula>
    </cfRule>
    <cfRule type="cellIs" dxfId="72" priority="190" operator="equal">
      <formula>0</formula>
    </cfRule>
  </conditionalFormatting>
  <conditionalFormatting sqref="V506:V509">
    <cfRule type="cellIs" dxfId="71" priority="181" operator="greaterThan">
      <formula>5</formula>
    </cfRule>
    <cfRule type="cellIs" dxfId="70" priority="182" operator="equal">
      <formula>5</formula>
    </cfRule>
    <cfRule type="cellIs" dxfId="69" priority="183" operator="equal">
      <formula>3</formula>
    </cfRule>
    <cfRule type="cellIs" dxfId="68" priority="184" operator="equal">
      <formula>2</formula>
    </cfRule>
    <cfRule type="cellIs" dxfId="67" priority="185" operator="equal">
      <formula>0</formula>
    </cfRule>
  </conditionalFormatting>
  <conditionalFormatting sqref="D503:U503">
    <cfRule type="cellIs" dxfId="66" priority="111" operator="greaterThan">
      <formula>5</formula>
    </cfRule>
    <cfRule type="cellIs" dxfId="65" priority="112" operator="equal">
      <formula>5</formula>
    </cfRule>
    <cfRule type="cellIs" dxfId="64" priority="113" operator="equal">
      <formula>3</formula>
    </cfRule>
    <cfRule type="cellIs" dxfId="63" priority="114" operator="equal">
      <formula>2</formula>
    </cfRule>
    <cfRule type="cellIs" dxfId="62" priority="115" operator="equal">
      <formula>0</formula>
    </cfRule>
  </conditionalFormatting>
  <conditionalFormatting sqref="V512:V513">
    <cfRule type="cellIs" dxfId="61" priority="26" operator="greaterThan">
      <formula>5</formula>
    </cfRule>
    <cfRule type="cellIs" dxfId="60" priority="27" operator="equal">
      <formula>5</formula>
    </cfRule>
    <cfRule type="cellIs" dxfId="59" priority="28" operator="equal">
      <formula>3</formula>
    </cfRule>
    <cfRule type="cellIs" dxfId="58" priority="29" operator="equal">
      <formula>2</formula>
    </cfRule>
    <cfRule type="cellIs" dxfId="57" priority="30" operator="equal">
      <formula>0</formula>
    </cfRule>
  </conditionalFormatting>
  <conditionalFormatting sqref="V514:V517">
    <cfRule type="cellIs" dxfId="56" priority="21" operator="greaterThan">
      <formula>5</formula>
    </cfRule>
    <cfRule type="cellIs" dxfId="55" priority="22" operator="equal">
      <formula>5</formula>
    </cfRule>
    <cfRule type="cellIs" dxfId="54" priority="23" operator="equal">
      <formula>3</formula>
    </cfRule>
    <cfRule type="cellIs" dxfId="53" priority="24" operator="equal">
      <formula>2</formula>
    </cfRule>
    <cfRule type="cellIs" dxfId="52" priority="25" operator="equal">
      <formula>0</formula>
    </cfRule>
  </conditionalFormatting>
  <conditionalFormatting sqref="D511:U511">
    <cfRule type="cellIs" dxfId="51" priority="16" operator="greaterThan">
      <formula>5</formula>
    </cfRule>
    <cfRule type="cellIs" dxfId="50" priority="17" operator="equal">
      <formula>5</formula>
    </cfRule>
    <cfRule type="cellIs" dxfId="49" priority="18" operator="equal">
      <formula>3</formula>
    </cfRule>
    <cfRule type="cellIs" dxfId="48" priority="19" operator="equal">
      <formula>2</formula>
    </cfRule>
    <cfRule type="cellIs" dxfId="47" priority="20" operator="equal">
      <formula>0</formula>
    </cfRule>
  </conditionalFormatting>
  <conditionalFormatting sqref="V520:V521">
    <cfRule type="cellIs" dxfId="46" priority="11" operator="greaterThan">
      <formula>5</formula>
    </cfRule>
    <cfRule type="cellIs" dxfId="45" priority="12" operator="equal">
      <formula>5</formula>
    </cfRule>
    <cfRule type="cellIs" dxfId="44" priority="13" operator="equal">
      <formula>3</formula>
    </cfRule>
    <cfRule type="cellIs" dxfId="43" priority="14" operator="equal">
      <formula>2</formula>
    </cfRule>
    <cfRule type="cellIs" dxfId="42" priority="15" operator="equal">
      <formula>0</formula>
    </cfRule>
  </conditionalFormatting>
  <conditionalFormatting sqref="V522:V525">
    <cfRule type="cellIs" dxfId="41" priority="6" operator="greaterThan">
      <formula>5</formula>
    </cfRule>
    <cfRule type="cellIs" dxfId="40" priority="7" operator="equal">
      <formula>5</formula>
    </cfRule>
    <cfRule type="cellIs" dxfId="39" priority="8" operator="equal">
      <formula>3</formula>
    </cfRule>
    <cfRule type="cellIs" dxfId="38" priority="9" operator="equal">
      <formula>2</formula>
    </cfRule>
    <cfRule type="cellIs" dxfId="37" priority="10" operator="equal">
      <formula>0</formula>
    </cfRule>
  </conditionalFormatting>
  <conditionalFormatting sqref="D519:U519">
    <cfRule type="cellIs" dxfId="36" priority="1" operator="greaterThan">
      <formula>5</formula>
    </cfRule>
    <cfRule type="cellIs" dxfId="35" priority="2" operator="equal">
      <formula>5</formula>
    </cfRule>
    <cfRule type="cellIs" dxfId="34" priority="3" operator="equal">
      <formula>3</formula>
    </cfRule>
    <cfRule type="cellIs" dxfId="33" priority="4" operator="equal">
      <formula>2</formula>
    </cfRule>
    <cfRule type="cellIs" dxfId="32" priority="5" operator="equal">
      <formula>0</formula>
    </cfRule>
  </conditionalFormatting>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66"/>
  <sheetViews>
    <sheetView workbookViewId="0">
      <selection activeCell="K5" sqref="K5"/>
    </sheetView>
  </sheetViews>
  <sheetFormatPr defaultRowHeight="15"/>
  <cols>
    <col min="1" max="1" width="4.5703125" style="51" customWidth="1"/>
    <col min="2" max="2" width="27" customWidth="1"/>
    <col min="3" max="3" width="9" style="49" customWidth="1"/>
    <col min="4" max="4" width="5.5703125" customWidth="1"/>
    <col min="5" max="5" width="13.42578125" style="156" customWidth="1"/>
    <col min="6" max="6" width="17.140625" customWidth="1"/>
    <col min="8" max="9" width="9.140625" customWidth="1"/>
    <col min="10" max="11" width="9.140625" style="171"/>
  </cols>
  <sheetData>
    <row r="1" spans="1:21" ht="21.75" thickBot="1">
      <c r="A1" s="52"/>
      <c r="B1" s="53" t="s">
        <v>30</v>
      </c>
      <c r="C1" s="54" t="s">
        <v>49</v>
      </c>
      <c r="D1" s="55"/>
      <c r="E1" s="154" t="s">
        <v>91</v>
      </c>
      <c r="F1" s="53" t="s">
        <v>30</v>
      </c>
      <c r="G1" s="54" t="s">
        <v>49</v>
      </c>
      <c r="I1" s="170" t="s">
        <v>111</v>
      </c>
    </row>
    <row r="2" spans="1:21" ht="18" customHeight="1">
      <c r="A2" s="56">
        <v>1</v>
      </c>
      <c r="B2" s="57" t="s">
        <v>76</v>
      </c>
      <c r="C2" s="157">
        <v>3.8</v>
      </c>
      <c r="D2" s="24" t="s">
        <v>51</v>
      </c>
      <c r="E2" s="155">
        <f>ROUND(((0.6*(MIN(J2,K2))+0.4*MAX(J2,K2))/2),0)</f>
        <v>11</v>
      </c>
      <c r="F2" s="57" t="s">
        <v>71</v>
      </c>
      <c r="G2" s="146">
        <v>54</v>
      </c>
      <c r="H2" s="147" t="s">
        <v>54</v>
      </c>
      <c r="I2" s="161">
        <v>3</v>
      </c>
      <c r="J2" s="172">
        <f t="shared" ref="J2" si="0">ROUND(IF(D2="m",(C2*118/113+(60.8-64)),C2*119/113+(61.5-64)),0)</f>
        <v>1</v>
      </c>
      <c r="K2" s="172">
        <f t="shared" ref="K2" si="1">ROUND(IF(H2="m",(G2*118/113+(60.8-64)),G2*119/113+(61.5-64)),0)</f>
        <v>54</v>
      </c>
    </row>
    <row r="3" spans="1:21" ht="18" customHeight="1">
      <c r="A3" s="56">
        <v>2</v>
      </c>
      <c r="B3" s="57" t="s">
        <v>59</v>
      </c>
      <c r="C3" s="157">
        <v>11</v>
      </c>
      <c r="D3" s="59" t="s">
        <v>51</v>
      </c>
      <c r="E3" s="155">
        <f t="shared" ref="E3:E66" si="2">ROUND(((0.6*(MIN(J3,K3))+0.4*MAX(J3,K3))/2),0)</f>
        <v>4</v>
      </c>
      <c r="F3" s="57" t="s">
        <v>59</v>
      </c>
      <c r="G3" s="157">
        <v>11</v>
      </c>
      <c r="H3" s="59" t="s">
        <v>51</v>
      </c>
      <c r="I3" s="161">
        <v>3</v>
      </c>
      <c r="J3" s="172">
        <f t="shared" ref="J3:J14" si="3">ROUND(IF(D3="m",(C3*118/113+(60.8-64)),C3*119/113+(61.5-64)),0)</f>
        <v>8</v>
      </c>
      <c r="K3" s="172">
        <f t="shared" ref="K3:K14" si="4">ROUND(IF(H3="m",(G3*118/113+(60.8-64)),G3*119/113+(61.5-64)),0)</f>
        <v>8</v>
      </c>
    </row>
    <row r="4" spans="1:21" ht="18" customHeight="1">
      <c r="A4" s="56">
        <v>3</v>
      </c>
      <c r="B4" s="57" t="s">
        <v>82</v>
      </c>
      <c r="C4" s="157">
        <v>12.3</v>
      </c>
      <c r="D4" s="59" t="s">
        <v>51</v>
      </c>
      <c r="E4" s="155">
        <f t="shared" si="2"/>
        <v>11</v>
      </c>
      <c r="F4" s="57" t="s">
        <v>66</v>
      </c>
      <c r="G4" s="58">
        <v>40.299999999999997</v>
      </c>
      <c r="H4" s="147" t="s">
        <v>54</v>
      </c>
      <c r="I4" s="168" t="s">
        <v>109</v>
      </c>
      <c r="J4" s="172">
        <f t="shared" si="3"/>
        <v>10</v>
      </c>
      <c r="K4" s="172">
        <f t="shared" si="4"/>
        <v>40</v>
      </c>
    </row>
    <row r="5" spans="1:21" ht="18" customHeight="1">
      <c r="A5" s="56">
        <v>4</v>
      </c>
      <c r="B5" s="57" t="s">
        <v>64</v>
      </c>
      <c r="C5" s="157">
        <v>12.5</v>
      </c>
      <c r="D5" s="59" t="s">
        <v>51</v>
      </c>
      <c r="E5" s="155">
        <f t="shared" si="2"/>
        <v>9</v>
      </c>
      <c r="F5" s="57" t="s">
        <v>72</v>
      </c>
      <c r="G5" s="58">
        <v>31.1</v>
      </c>
      <c r="H5" s="147" t="s">
        <v>54</v>
      </c>
      <c r="I5" s="168" t="s">
        <v>109</v>
      </c>
      <c r="J5" s="172">
        <f t="shared" si="3"/>
        <v>10</v>
      </c>
      <c r="K5" s="172">
        <f t="shared" si="4"/>
        <v>30</v>
      </c>
    </row>
    <row r="6" spans="1:21" ht="18" customHeight="1">
      <c r="A6" s="56">
        <v>5</v>
      </c>
      <c r="B6" s="57" t="s">
        <v>84</v>
      </c>
      <c r="C6" s="157">
        <v>14.5</v>
      </c>
      <c r="D6" s="59" t="s">
        <v>54</v>
      </c>
      <c r="E6" s="155">
        <f t="shared" si="2"/>
        <v>11</v>
      </c>
      <c r="F6" s="57" t="s">
        <v>85</v>
      </c>
      <c r="G6" s="58">
        <v>35.299999999999997</v>
      </c>
      <c r="H6" s="147" t="s">
        <v>51</v>
      </c>
      <c r="I6" s="161">
        <v>7</v>
      </c>
      <c r="J6" s="172">
        <f t="shared" si="3"/>
        <v>13</v>
      </c>
      <c r="K6" s="172">
        <f t="shared" si="4"/>
        <v>34</v>
      </c>
    </row>
    <row r="7" spans="1:21" ht="18" customHeight="1">
      <c r="A7" s="56">
        <v>6</v>
      </c>
      <c r="B7" s="57" t="s">
        <v>83</v>
      </c>
      <c r="C7" s="157">
        <v>14.7</v>
      </c>
      <c r="D7" s="59" t="s">
        <v>51</v>
      </c>
      <c r="E7" s="155">
        <f t="shared" si="2"/>
        <v>9</v>
      </c>
      <c r="F7" s="57" t="s">
        <v>61</v>
      </c>
      <c r="G7" s="58">
        <v>28.5</v>
      </c>
      <c r="H7" s="147" t="s">
        <v>54</v>
      </c>
      <c r="I7" s="161">
        <v>2</v>
      </c>
      <c r="J7" s="172">
        <f t="shared" si="3"/>
        <v>12</v>
      </c>
      <c r="K7" s="172">
        <f t="shared" si="4"/>
        <v>28</v>
      </c>
    </row>
    <row r="8" spans="1:21" ht="18" customHeight="1">
      <c r="A8" s="56">
        <v>7</v>
      </c>
      <c r="B8" s="57" t="s">
        <v>88</v>
      </c>
      <c r="C8" s="157">
        <v>16.100000000000001</v>
      </c>
      <c r="D8" s="59" t="s">
        <v>51</v>
      </c>
      <c r="E8" s="155">
        <f t="shared" si="2"/>
        <v>10</v>
      </c>
      <c r="F8" s="57" t="s">
        <v>73</v>
      </c>
      <c r="G8" s="58">
        <v>29.2</v>
      </c>
      <c r="H8" s="147" t="s">
        <v>54</v>
      </c>
      <c r="I8" s="161">
        <v>2</v>
      </c>
      <c r="J8" s="172">
        <f t="shared" si="3"/>
        <v>14</v>
      </c>
      <c r="K8" s="172">
        <f t="shared" si="4"/>
        <v>28</v>
      </c>
    </row>
    <row r="9" spans="1:21" ht="18" customHeight="1">
      <c r="A9" s="56">
        <v>8</v>
      </c>
      <c r="B9" s="57" t="s">
        <v>77</v>
      </c>
      <c r="C9" s="58">
        <v>21.6</v>
      </c>
      <c r="D9" s="59" t="s">
        <v>51</v>
      </c>
      <c r="E9" s="155">
        <f t="shared" si="2"/>
        <v>11</v>
      </c>
      <c r="F9" s="57" t="s">
        <v>62</v>
      </c>
      <c r="G9" s="58">
        <v>29.4</v>
      </c>
      <c r="H9" s="147" t="s">
        <v>54</v>
      </c>
      <c r="I9" s="161">
        <v>8</v>
      </c>
      <c r="J9" s="172">
        <f t="shared" si="3"/>
        <v>19</v>
      </c>
      <c r="K9" s="172">
        <f t="shared" si="4"/>
        <v>28</v>
      </c>
    </row>
    <row r="10" spans="1:21" ht="18" customHeight="1">
      <c r="A10" s="56">
        <v>9</v>
      </c>
      <c r="B10" s="57" t="s">
        <v>65</v>
      </c>
      <c r="C10" s="157">
        <v>17.399999999999999</v>
      </c>
      <c r="D10" s="59" t="s">
        <v>54</v>
      </c>
      <c r="E10" s="155">
        <f t="shared" si="2"/>
        <v>9</v>
      </c>
      <c r="F10" s="57" t="s">
        <v>69</v>
      </c>
      <c r="G10" s="58">
        <v>24.7</v>
      </c>
      <c r="H10" s="147" t="s">
        <v>51</v>
      </c>
      <c r="I10" s="161">
        <v>8</v>
      </c>
      <c r="J10" s="172">
        <f t="shared" si="3"/>
        <v>16</v>
      </c>
      <c r="K10" s="172">
        <f t="shared" si="4"/>
        <v>23</v>
      </c>
    </row>
    <row r="11" spans="1:21" ht="18" customHeight="1">
      <c r="A11" s="56">
        <v>10</v>
      </c>
      <c r="B11" s="57" t="s">
        <v>75</v>
      </c>
      <c r="C11" s="157">
        <v>19.7</v>
      </c>
      <c r="D11" s="59" t="s">
        <v>51</v>
      </c>
      <c r="E11" s="155">
        <f t="shared" si="2"/>
        <v>10</v>
      </c>
      <c r="F11" s="57" t="s">
        <v>58</v>
      </c>
      <c r="G11" s="58">
        <v>24.9</v>
      </c>
      <c r="H11" s="147" t="s">
        <v>54</v>
      </c>
      <c r="I11" s="161">
        <v>1</v>
      </c>
      <c r="J11" s="172">
        <f t="shared" si="3"/>
        <v>17</v>
      </c>
      <c r="K11" s="172">
        <f t="shared" si="4"/>
        <v>24</v>
      </c>
      <c r="U11" t="s">
        <v>4</v>
      </c>
    </row>
    <row r="12" spans="1:21" ht="18" customHeight="1">
      <c r="A12" s="56">
        <v>11</v>
      </c>
      <c r="B12" s="57" t="s">
        <v>67</v>
      </c>
      <c r="C12" s="157">
        <v>18.8</v>
      </c>
      <c r="D12" s="59" t="s">
        <v>54</v>
      </c>
      <c r="E12" s="155">
        <f t="shared" si="2"/>
        <v>10</v>
      </c>
      <c r="F12" s="57" t="s">
        <v>60</v>
      </c>
      <c r="G12" s="58">
        <v>27.2</v>
      </c>
      <c r="H12" s="147" t="s">
        <v>51</v>
      </c>
      <c r="I12" s="161">
        <v>7</v>
      </c>
      <c r="J12" s="172">
        <f t="shared" si="3"/>
        <v>17</v>
      </c>
      <c r="K12" s="172">
        <f t="shared" si="4"/>
        <v>25</v>
      </c>
      <c r="R12" t="s">
        <v>4</v>
      </c>
    </row>
    <row r="13" spans="1:21" ht="18" customHeight="1">
      <c r="A13" s="56">
        <v>12</v>
      </c>
      <c r="B13" s="57" t="s">
        <v>70</v>
      </c>
      <c r="C13" s="157">
        <v>18.7</v>
      </c>
      <c r="D13" s="59" t="s">
        <v>51</v>
      </c>
      <c r="E13" s="155">
        <f t="shared" si="2"/>
        <v>10</v>
      </c>
      <c r="F13" s="57" t="s">
        <v>79</v>
      </c>
      <c r="G13" s="58">
        <v>28.5</v>
      </c>
      <c r="H13" s="147" t="s">
        <v>54</v>
      </c>
      <c r="I13" s="161">
        <v>1</v>
      </c>
      <c r="J13" s="172">
        <f t="shared" si="3"/>
        <v>16</v>
      </c>
      <c r="K13" s="172">
        <f t="shared" si="4"/>
        <v>28</v>
      </c>
    </row>
    <row r="14" spans="1:21" ht="18" customHeight="1">
      <c r="A14" s="56">
        <v>13</v>
      </c>
      <c r="B14" s="57" t="s">
        <v>80</v>
      </c>
      <c r="C14" s="157">
        <v>19.899999999999999</v>
      </c>
      <c r="D14" s="59" t="s">
        <v>51</v>
      </c>
      <c r="E14" s="155">
        <f t="shared" si="2"/>
        <v>10</v>
      </c>
      <c r="F14" s="57" t="s">
        <v>81</v>
      </c>
      <c r="G14" s="58">
        <v>22.6</v>
      </c>
      <c r="H14" s="147" t="s">
        <v>54</v>
      </c>
      <c r="I14" s="169" t="s">
        <v>110</v>
      </c>
      <c r="J14" s="172">
        <f t="shared" si="3"/>
        <v>18</v>
      </c>
      <c r="K14" s="172">
        <f t="shared" si="4"/>
        <v>21</v>
      </c>
    </row>
    <row r="15" spans="1:21" ht="18" customHeight="1">
      <c r="A15" s="56">
        <v>14</v>
      </c>
      <c r="B15" s="57" t="s">
        <v>78</v>
      </c>
      <c r="C15" s="157">
        <v>21.1</v>
      </c>
      <c r="D15" s="59" t="s">
        <v>54</v>
      </c>
      <c r="E15" s="155">
        <f t="shared" si="2"/>
        <v>10</v>
      </c>
      <c r="F15" s="57" t="s">
        <v>63</v>
      </c>
      <c r="G15" s="58">
        <v>22.1</v>
      </c>
      <c r="H15" s="147" t="s">
        <v>51</v>
      </c>
      <c r="I15" s="169" t="s">
        <v>110</v>
      </c>
      <c r="J15" s="172">
        <f t="shared" ref="J15:J16" si="5">ROUND(IF(D15="m",(C15*118/113+(60.8-64)),C15*119/113+(61.5-64)),0)</f>
        <v>20</v>
      </c>
      <c r="K15" s="172">
        <f t="shared" ref="K15:K16" si="6">ROUND(IF(H15="m",(G15*118/113+(60.8-64)),G15*119/113+(61.5-64)),0)</f>
        <v>20</v>
      </c>
    </row>
    <row r="16" spans="1:21" ht="18" customHeight="1">
      <c r="A16" s="56">
        <v>15</v>
      </c>
      <c r="B16" s="57" t="s">
        <v>74</v>
      </c>
      <c r="C16" s="157">
        <v>21.6</v>
      </c>
      <c r="D16" s="59" t="s">
        <v>51</v>
      </c>
      <c r="E16" s="155">
        <f t="shared" si="2"/>
        <v>17</v>
      </c>
      <c r="F16" s="57" t="s">
        <v>86</v>
      </c>
      <c r="G16" s="146">
        <v>54</v>
      </c>
      <c r="H16" s="147" t="s">
        <v>54</v>
      </c>
      <c r="I16" s="161">
        <v>7</v>
      </c>
      <c r="J16" s="172">
        <f t="shared" si="5"/>
        <v>19</v>
      </c>
      <c r="K16" s="172">
        <f t="shared" si="6"/>
        <v>54</v>
      </c>
    </row>
    <row r="17" spans="1:12" ht="18" customHeight="1">
      <c r="A17" s="56">
        <v>16</v>
      </c>
      <c r="E17" s="155">
        <f t="shared" si="2"/>
        <v>0</v>
      </c>
      <c r="F17" s="59"/>
      <c r="G17" s="147"/>
      <c r="H17" s="147"/>
      <c r="I17" s="77"/>
    </row>
    <row r="18" spans="1:12" ht="18" customHeight="1">
      <c r="A18" s="56">
        <v>17</v>
      </c>
      <c r="B18" s="151" t="s">
        <v>63</v>
      </c>
      <c r="C18" s="152">
        <v>22.1</v>
      </c>
      <c r="D18" s="153" t="s">
        <v>51</v>
      </c>
      <c r="E18" s="155" t="e">
        <f>ROUND(((0.6*(MIN(#REF!,#REF!))+0.4*MAX(#REF!,#REF!))/2),0)</f>
        <v>#REF!</v>
      </c>
      <c r="F18" s="59"/>
      <c r="G18" s="147"/>
      <c r="H18" s="147"/>
      <c r="I18" s="77"/>
    </row>
    <row r="19" spans="1:12" ht="18" customHeight="1">
      <c r="A19" s="56">
        <v>18</v>
      </c>
      <c r="B19" s="151" t="s">
        <v>81</v>
      </c>
      <c r="C19" s="152">
        <v>22.6</v>
      </c>
      <c r="D19" s="153" t="s">
        <v>54</v>
      </c>
      <c r="E19" s="155">
        <f t="shared" si="2"/>
        <v>0</v>
      </c>
      <c r="F19" s="59"/>
      <c r="G19" s="147"/>
      <c r="H19" s="147"/>
      <c r="I19" s="77"/>
    </row>
    <row r="20" spans="1:12" ht="18" customHeight="1">
      <c r="A20" s="56">
        <v>19</v>
      </c>
      <c r="B20" s="151" t="s">
        <v>87</v>
      </c>
      <c r="C20" s="152">
        <v>23.1</v>
      </c>
      <c r="D20" s="153" t="s">
        <v>54</v>
      </c>
      <c r="E20" s="155" t="e">
        <f>ROUND(((0.6*(MIN(#REF!,#REF!))+0.4*MAX(#REF!,#REF!))/2),0)</f>
        <v>#REF!</v>
      </c>
      <c r="F20" s="59"/>
      <c r="G20" s="147"/>
      <c r="H20" s="147"/>
      <c r="I20" s="77"/>
      <c r="J20" s="57" t="s">
        <v>68</v>
      </c>
      <c r="K20" s="157">
        <v>17.100000000000001</v>
      </c>
      <c r="L20" s="59" t="s">
        <v>51</v>
      </c>
    </row>
    <row r="21" spans="1:12" ht="18" customHeight="1">
      <c r="A21" s="56">
        <v>20</v>
      </c>
      <c r="B21" s="151" t="s">
        <v>69</v>
      </c>
      <c r="C21" s="152">
        <v>24.7</v>
      </c>
      <c r="D21" s="153" t="s">
        <v>51</v>
      </c>
      <c r="E21" s="155">
        <f t="shared" si="2"/>
        <v>0</v>
      </c>
      <c r="F21" s="59"/>
      <c r="G21" s="147"/>
      <c r="H21" s="147"/>
      <c r="I21" s="77"/>
    </row>
    <row r="22" spans="1:12" ht="18" customHeight="1">
      <c r="A22" s="56">
        <v>21</v>
      </c>
      <c r="B22" s="151" t="s">
        <v>58</v>
      </c>
      <c r="C22" s="152">
        <v>24.9</v>
      </c>
      <c r="D22" s="153" t="s">
        <v>54</v>
      </c>
      <c r="E22" s="155">
        <f t="shared" si="2"/>
        <v>0</v>
      </c>
      <c r="F22" s="59"/>
      <c r="G22" s="147"/>
      <c r="H22" s="147"/>
      <c r="I22" s="77"/>
    </row>
    <row r="23" spans="1:12" ht="18" customHeight="1">
      <c r="A23" s="56">
        <v>22</v>
      </c>
      <c r="B23" s="151" t="s">
        <v>60</v>
      </c>
      <c r="C23" s="152">
        <v>27.2</v>
      </c>
      <c r="D23" s="153" t="s">
        <v>51</v>
      </c>
      <c r="E23" s="155">
        <f t="shared" si="2"/>
        <v>0</v>
      </c>
      <c r="F23" s="59"/>
      <c r="G23" s="147"/>
      <c r="H23" s="147"/>
      <c r="I23" s="77"/>
    </row>
    <row r="24" spans="1:12" ht="18" customHeight="1">
      <c r="A24" s="56">
        <v>23</v>
      </c>
      <c r="B24" s="151" t="s">
        <v>61</v>
      </c>
      <c r="C24" s="152">
        <v>28.5</v>
      </c>
      <c r="D24" s="153" t="s">
        <v>54</v>
      </c>
      <c r="E24" s="155">
        <f t="shared" si="2"/>
        <v>0</v>
      </c>
      <c r="F24" s="59"/>
      <c r="G24" s="147"/>
      <c r="H24" s="147"/>
      <c r="I24" s="77"/>
    </row>
    <row r="25" spans="1:12" ht="18" customHeight="1">
      <c r="A25" s="56">
        <v>24</v>
      </c>
      <c r="B25" s="151" t="s">
        <v>79</v>
      </c>
      <c r="C25" s="152">
        <v>28.5</v>
      </c>
      <c r="D25" s="153" t="s">
        <v>54</v>
      </c>
      <c r="E25" s="155">
        <f t="shared" si="2"/>
        <v>0</v>
      </c>
      <c r="F25" s="59"/>
      <c r="G25" s="147"/>
      <c r="H25" s="147"/>
      <c r="I25" s="77"/>
    </row>
    <row r="26" spans="1:12" ht="18" customHeight="1">
      <c r="A26" s="56">
        <v>25</v>
      </c>
      <c r="B26" s="151" t="s">
        <v>73</v>
      </c>
      <c r="C26" s="152">
        <v>29.2</v>
      </c>
      <c r="D26" s="153" t="s">
        <v>54</v>
      </c>
      <c r="E26" s="155">
        <f t="shared" si="2"/>
        <v>0</v>
      </c>
      <c r="F26" s="59"/>
      <c r="G26" s="147"/>
      <c r="H26" s="147"/>
      <c r="I26" s="77"/>
    </row>
    <row r="27" spans="1:12" ht="18" customHeight="1">
      <c r="A27" s="56">
        <v>26</v>
      </c>
      <c r="B27" s="151" t="s">
        <v>62</v>
      </c>
      <c r="C27" s="152">
        <v>29.4</v>
      </c>
      <c r="D27" s="153" t="s">
        <v>54</v>
      </c>
      <c r="E27" s="155">
        <f t="shared" si="2"/>
        <v>0</v>
      </c>
      <c r="F27" s="59"/>
      <c r="G27" s="147"/>
      <c r="H27" s="147"/>
      <c r="I27" s="77"/>
    </row>
    <row r="28" spans="1:12" ht="18" customHeight="1">
      <c r="A28" s="56">
        <v>27</v>
      </c>
      <c r="B28" s="151" t="s">
        <v>72</v>
      </c>
      <c r="C28" s="152">
        <v>31.1</v>
      </c>
      <c r="D28" s="153" t="s">
        <v>54</v>
      </c>
      <c r="E28" s="155">
        <f t="shared" si="2"/>
        <v>0</v>
      </c>
      <c r="F28" s="59"/>
      <c r="G28" s="147"/>
      <c r="H28" s="147"/>
      <c r="I28" s="77"/>
    </row>
    <row r="29" spans="1:12" ht="18" customHeight="1">
      <c r="A29" s="56">
        <v>28</v>
      </c>
      <c r="B29" s="151" t="s">
        <v>85</v>
      </c>
      <c r="C29" s="152">
        <v>35.299999999999997</v>
      </c>
      <c r="D29" s="153" t="s">
        <v>51</v>
      </c>
      <c r="E29" s="155">
        <f t="shared" si="2"/>
        <v>0</v>
      </c>
      <c r="F29" s="59"/>
      <c r="G29" s="147"/>
      <c r="H29" s="147"/>
      <c r="I29" s="77"/>
    </row>
    <row r="30" spans="1:12" ht="18" customHeight="1">
      <c r="A30" s="56">
        <v>29</v>
      </c>
      <c r="B30" s="151" t="s">
        <v>66</v>
      </c>
      <c r="C30" s="152">
        <v>40.299999999999997</v>
      </c>
      <c r="D30" s="153" t="s">
        <v>54</v>
      </c>
      <c r="E30" s="155">
        <f t="shared" si="2"/>
        <v>0</v>
      </c>
      <c r="F30" s="59"/>
      <c r="G30" s="147"/>
      <c r="H30" s="147"/>
      <c r="I30" s="77"/>
    </row>
    <row r="31" spans="1:12" ht="18" customHeight="1">
      <c r="A31" s="56">
        <v>30</v>
      </c>
      <c r="B31" s="151" t="s">
        <v>71</v>
      </c>
      <c r="C31" s="152">
        <v>54</v>
      </c>
      <c r="D31" s="153" t="s">
        <v>54</v>
      </c>
      <c r="E31" s="155">
        <f t="shared" si="2"/>
        <v>0</v>
      </c>
      <c r="F31" s="59"/>
      <c r="G31" s="147"/>
      <c r="H31" s="147"/>
      <c r="I31" s="77"/>
    </row>
    <row r="32" spans="1:12" ht="18" customHeight="1">
      <c r="A32" s="56">
        <v>31</v>
      </c>
      <c r="B32" s="151" t="s">
        <v>86</v>
      </c>
      <c r="C32" s="152">
        <v>54</v>
      </c>
      <c r="D32" s="153" t="s">
        <v>54</v>
      </c>
      <c r="E32" s="155">
        <f t="shared" si="2"/>
        <v>0</v>
      </c>
      <c r="F32" s="59"/>
      <c r="G32" s="147"/>
      <c r="H32" s="147"/>
      <c r="I32" s="77"/>
    </row>
    <row r="33" spans="1:11" ht="18" customHeight="1">
      <c r="A33" s="56">
        <v>32</v>
      </c>
      <c r="B33" s="57">
        <f>'Vnos rezultatov'!B38</f>
        <v>0</v>
      </c>
      <c r="C33" s="58"/>
      <c r="D33" s="59"/>
      <c r="E33" s="155">
        <f t="shared" si="2"/>
        <v>0</v>
      </c>
      <c r="F33" s="59"/>
    </row>
    <row r="34" spans="1:11" ht="18" customHeight="1" thickBot="1">
      <c r="A34" s="52"/>
      <c r="B34" s="53" t="s">
        <v>30</v>
      </c>
      <c r="C34" s="54" t="s">
        <v>49</v>
      </c>
      <c r="D34" s="55"/>
      <c r="E34" s="155">
        <f t="shared" si="2"/>
        <v>0</v>
      </c>
      <c r="F34" s="53" t="s">
        <v>30</v>
      </c>
      <c r="G34" s="54" t="s">
        <v>49</v>
      </c>
    </row>
    <row r="35" spans="1:11" ht="18" customHeight="1">
      <c r="A35" s="56">
        <v>1</v>
      </c>
      <c r="B35" s="57" t="s">
        <v>76</v>
      </c>
      <c r="C35" s="58">
        <v>3.8</v>
      </c>
      <c r="D35" s="24" t="s">
        <v>51</v>
      </c>
      <c r="E35" s="155">
        <f t="shared" si="2"/>
        <v>11</v>
      </c>
      <c r="F35" s="57" t="s">
        <v>71</v>
      </c>
      <c r="G35" s="146">
        <v>54</v>
      </c>
      <c r="H35" s="147" t="s">
        <v>54</v>
      </c>
      <c r="I35" s="77"/>
      <c r="J35" s="172">
        <f t="shared" ref="J35:J51" si="7">ROUND(IF(D35="m",(C35*118/113+(60.8-64)),C35*119/113+(61.5-64)),0)</f>
        <v>1</v>
      </c>
      <c r="K35" s="172">
        <f>ROUND(IF(H35="m",(G35*118/113+(60.8-64)),G35*119/113+(61.5-64)),0)</f>
        <v>54</v>
      </c>
    </row>
    <row r="36" spans="1:11" ht="18" customHeight="1">
      <c r="A36" s="56">
        <v>2</v>
      </c>
      <c r="B36" s="57" t="s">
        <v>59</v>
      </c>
      <c r="C36" s="58">
        <v>11</v>
      </c>
      <c r="D36" s="59" t="s">
        <v>51</v>
      </c>
      <c r="E36" s="155">
        <f t="shared" si="2"/>
        <v>13</v>
      </c>
      <c r="F36" s="57" t="s">
        <v>86</v>
      </c>
      <c r="G36" s="146">
        <v>54</v>
      </c>
      <c r="H36" s="147" t="s">
        <v>54</v>
      </c>
      <c r="I36" s="77"/>
      <c r="J36" s="172">
        <f t="shared" si="7"/>
        <v>8</v>
      </c>
      <c r="K36" s="172">
        <f>ROUND(IF(H36="m",(G36*118/113+(60.8-64)),G36*119/113+(61.5-64)),0)</f>
        <v>54</v>
      </c>
    </row>
    <row r="37" spans="1:11" ht="18" customHeight="1">
      <c r="A37" s="56">
        <v>3</v>
      </c>
      <c r="B37" s="57" t="s">
        <v>82</v>
      </c>
      <c r="C37" s="58">
        <v>12.3</v>
      </c>
      <c r="D37" s="59" t="s">
        <v>51</v>
      </c>
      <c r="E37" s="155">
        <f t="shared" si="2"/>
        <v>11</v>
      </c>
      <c r="F37" s="57" t="s">
        <v>66</v>
      </c>
      <c r="G37" s="58">
        <v>40.299999999999997</v>
      </c>
      <c r="H37" s="147" t="s">
        <v>54</v>
      </c>
      <c r="I37" s="77"/>
      <c r="J37" s="172">
        <f t="shared" si="7"/>
        <v>10</v>
      </c>
      <c r="K37" s="172">
        <f>ROUND(IF(H37="m",(G37*118/113+(60.8-64)),G37*119/113+(61.5-64)),0)</f>
        <v>40</v>
      </c>
    </row>
    <row r="38" spans="1:11" ht="18" customHeight="1">
      <c r="A38" s="56">
        <v>4</v>
      </c>
      <c r="B38" s="57" t="s">
        <v>64</v>
      </c>
      <c r="C38" s="58">
        <v>12.5</v>
      </c>
      <c r="D38" s="59" t="s">
        <v>51</v>
      </c>
      <c r="E38" s="155">
        <f t="shared" si="2"/>
        <v>9</v>
      </c>
      <c r="F38" s="57" t="s">
        <v>72</v>
      </c>
      <c r="G38" s="58">
        <v>31.1</v>
      </c>
      <c r="H38" s="147" t="s">
        <v>54</v>
      </c>
      <c r="I38" s="77"/>
      <c r="J38" s="172">
        <f t="shared" si="7"/>
        <v>10</v>
      </c>
      <c r="K38" s="172">
        <f>ROUND(IF(H38="m",(G38*118/113+(60.8-64)),G38*119/113+(61.5-64)),0)</f>
        <v>30</v>
      </c>
    </row>
    <row r="39" spans="1:11" ht="18" customHeight="1">
      <c r="A39" s="56">
        <v>5</v>
      </c>
      <c r="B39" s="57" t="s">
        <v>84</v>
      </c>
      <c r="C39" s="58">
        <v>14.5</v>
      </c>
      <c r="D39" s="59" t="s">
        <v>54</v>
      </c>
      <c r="E39" s="155">
        <f t="shared" si="2"/>
        <v>11</v>
      </c>
      <c r="J39" s="172">
        <f t="shared" si="7"/>
        <v>13</v>
      </c>
      <c r="K39" s="172">
        <f>ROUND(IF(H51="m",(G51*118/113+(60.8-64)),G51*119/113+(61.5-64)),0)</f>
        <v>34</v>
      </c>
    </row>
    <row r="40" spans="1:11" ht="18" customHeight="1">
      <c r="A40" s="56">
        <v>6</v>
      </c>
      <c r="B40" s="57" t="s">
        <v>83</v>
      </c>
      <c r="C40" s="58">
        <v>14.7</v>
      </c>
      <c r="D40" s="59" t="s">
        <v>51</v>
      </c>
      <c r="E40" s="155">
        <f t="shared" si="2"/>
        <v>9</v>
      </c>
      <c r="F40" s="57" t="s">
        <v>62</v>
      </c>
      <c r="G40" s="58">
        <v>29.4</v>
      </c>
      <c r="H40" s="147" t="s">
        <v>54</v>
      </c>
      <c r="I40" s="77"/>
      <c r="J40" s="172">
        <f t="shared" si="7"/>
        <v>12</v>
      </c>
      <c r="K40" s="172">
        <f>ROUND(IF(H40="m",(G40*118/113+(60.8-64)),G40*119/113+(61.5-64)),0)</f>
        <v>28</v>
      </c>
    </row>
    <row r="41" spans="1:11" ht="18" customHeight="1">
      <c r="A41" s="56">
        <v>7</v>
      </c>
      <c r="B41" s="57" t="s">
        <v>88</v>
      </c>
      <c r="C41" s="58">
        <v>16.100000000000001</v>
      </c>
      <c r="D41" s="59" t="s">
        <v>51</v>
      </c>
      <c r="E41" s="155">
        <f t="shared" si="2"/>
        <v>10</v>
      </c>
      <c r="F41" s="57" t="s">
        <v>73</v>
      </c>
      <c r="G41" s="58">
        <v>29.2</v>
      </c>
      <c r="H41" s="147" t="s">
        <v>54</v>
      </c>
      <c r="I41" s="77"/>
      <c r="J41" s="172">
        <f t="shared" si="7"/>
        <v>14</v>
      </c>
      <c r="K41" s="172">
        <f>ROUND(IF(H41="m",(G41*118/113+(60.8-64)),G41*119/113+(61.5-64)),0)</f>
        <v>28</v>
      </c>
    </row>
    <row r="42" spans="1:11" ht="18" customHeight="1">
      <c r="A42" s="56">
        <v>8</v>
      </c>
      <c r="B42" s="57" t="s">
        <v>68</v>
      </c>
      <c r="C42" s="58">
        <v>17.100000000000001</v>
      </c>
      <c r="D42" s="59" t="s">
        <v>51</v>
      </c>
      <c r="E42" s="155">
        <f t="shared" si="2"/>
        <v>10</v>
      </c>
      <c r="F42" s="57" t="s">
        <v>61</v>
      </c>
      <c r="G42" s="58">
        <v>28.5</v>
      </c>
      <c r="H42" s="147" t="s">
        <v>54</v>
      </c>
      <c r="I42" s="77"/>
      <c r="J42" s="172">
        <f t="shared" si="7"/>
        <v>15</v>
      </c>
      <c r="K42" s="172">
        <f>ROUND(IF(H42="m",(G42*118/113+(60.8-64)),G42*119/113+(61.5-64)),0)</f>
        <v>28</v>
      </c>
    </row>
    <row r="43" spans="1:11" ht="18" customHeight="1">
      <c r="A43" s="56">
        <v>9</v>
      </c>
      <c r="B43" s="57" t="s">
        <v>65</v>
      </c>
      <c r="C43" s="58">
        <v>17.399999999999999</v>
      </c>
      <c r="D43" s="59" t="s">
        <v>54</v>
      </c>
      <c r="E43" s="155">
        <f t="shared" si="2"/>
        <v>9</v>
      </c>
      <c r="F43" s="57" t="s">
        <v>69</v>
      </c>
      <c r="G43" s="58">
        <v>24.7</v>
      </c>
      <c r="H43" s="147" t="s">
        <v>51</v>
      </c>
      <c r="I43" s="77"/>
      <c r="J43" s="172">
        <f t="shared" si="7"/>
        <v>16</v>
      </c>
      <c r="K43" s="172">
        <f>ROUND(IF(H43="m",(G43*118/113+(60.8-64)),G43*119/113+(61.5-64)),0)</f>
        <v>23</v>
      </c>
    </row>
    <row r="44" spans="1:11" ht="18" customHeight="1">
      <c r="A44" s="56">
        <v>10</v>
      </c>
      <c r="B44" s="57" t="s">
        <v>70</v>
      </c>
      <c r="C44" s="58">
        <v>18.7</v>
      </c>
      <c r="D44" s="59" t="s">
        <v>51</v>
      </c>
      <c r="E44" s="155">
        <f t="shared" si="2"/>
        <v>10</v>
      </c>
      <c r="F44" s="57" t="s">
        <v>58</v>
      </c>
      <c r="G44" s="58">
        <v>24.9</v>
      </c>
      <c r="H44" s="147" t="s">
        <v>54</v>
      </c>
      <c r="I44" s="77"/>
      <c r="J44" s="172">
        <f t="shared" si="7"/>
        <v>16</v>
      </c>
      <c r="K44" s="172">
        <f>ROUND(IF(H44="m",(G44*118/113+(60.8-64)),G44*119/113+(61.5-64)),0)</f>
        <v>24</v>
      </c>
    </row>
    <row r="45" spans="1:11" ht="18" customHeight="1">
      <c r="A45" s="56">
        <v>11</v>
      </c>
      <c r="B45" s="57" t="s">
        <v>67</v>
      </c>
      <c r="C45" s="58">
        <v>18.8</v>
      </c>
      <c r="D45" s="59" t="s">
        <v>54</v>
      </c>
      <c r="E45" s="155">
        <f t="shared" si="2"/>
        <v>10</v>
      </c>
      <c r="J45" s="172">
        <f t="shared" si="7"/>
        <v>17</v>
      </c>
      <c r="K45" s="172">
        <f>ROUND(IF(D51="m",(C51*118/113+(60.8-64)),C51*119/113+(61.5-64)),0)</f>
        <v>25</v>
      </c>
    </row>
    <row r="46" spans="1:11" ht="18" customHeight="1">
      <c r="A46" s="56">
        <v>12</v>
      </c>
      <c r="B46" s="57" t="s">
        <v>75</v>
      </c>
      <c r="C46" s="58">
        <v>19.7</v>
      </c>
      <c r="D46" s="59" t="s">
        <v>51</v>
      </c>
      <c r="E46" s="155">
        <f t="shared" si="2"/>
        <v>11</v>
      </c>
      <c r="F46" s="57" t="s">
        <v>79</v>
      </c>
      <c r="G46" s="58">
        <v>28.5</v>
      </c>
      <c r="H46" s="147" t="s">
        <v>54</v>
      </c>
      <c r="I46" s="77"/>
      <c r="J46" s="172">
        <f t="shared" si="7"/>
        <v>17</v>
      </c>
      <c r="K46" s="172">
        <f t="shared" ref="K46:K51" si="8">ROUND(IF(H46="m",(G46*118/113+(60.8-64)),G46*119/113+(61.5-64)),0)</f>
        <v>28</v>
      </c>
    </row>
    <row r="47" spans="1:11" ht="18" customHeight="1">
      <c r="A47" s="56">
        <v>13</v>
      </c>
      <c r="B47" s="57" t="s">
        <v>80</v>
      </c>
      <c r="C47" s="58">
        <v>19.899999999999999</v>
      </c>
      <c r="D47" s="59" t="s">
        <v>51</v>
      </c>
      <c r="E47" s="155">
        <f t="shared" si="2"/>
        <v>10</v>
      </c>
      <c r="F47" s="57" t="s">
        <v>81</v>
      </c>
      <c r="G47" s="58">
        <v>22.6</v>
      </c>
      <c r="H47" s="147" t="s">
        <v>54</v>
      </c>
      <c r="I47" s="77"/>
      <c r="J47" s="172">
        <f t="shared" si="7"/>
        <v>18</v>
      </c>
      <c r="K47" s="172">
        <f t="shared" si="8"/>
        <v>21</v>
      </c>
    </row>
    <row r="48" spans="1:11" ht="18" customHeight="1">
      <c r="A48" s="56">
        <v>14</v>
      </c>
      <c r="B48" s="57" t="s">
        <v>78</v>
      </c>
      <c r="C48" s="58">
        <v>21.1</v>
      </c>
      <c r="D48" s="59" t="s">
        <v>54</v>
      </c>
      <c r="E48" s="155">
        <f t="shared" si="2"/>
        <v>10</v>
      </c>
      <c r="F48" s="57" t="s">
        <v>63</v>
      </c>
      <c r="G48" s="58">
        <v>22.1</v>
      </c>
      <c r="H48" s="147" t="s">
        <v>51</v>
      </c>
      <c r="I48" s="77"/>
      <c r="J48" s="172">
        <f t="shared" si="7"/>
        <v>20</v>
      </c>
      <c r="K48" s="172">
        <f t="shared" si="8"/>
        <v>20</v>
      </c>
    </row>
    <row r="49" spans="1:11" ht="18" customHeight="1">
      <c r="A49" s="56">
        <v>15</v>
      </c>
      <c r="B49" s="57" t="s">
        <v>74</v>
      </c>
      <c r="C49" s="58">
        <v>21.6</v>
      </c>
      <c r="D49" s="59" t="s">
        <v>51</v>
      </c>
      <c r="E49" s="155">
        <f t="shared" si="2"/>
        <v>3</v>
      </c>
      <c r="J49" s="172">
        <f t="shared" si="7"/>
        <v>19</v>
      </c>
      <c r="K49" s="172">
        <f t="shared" si="8"/>
        <v>-3</v>
      </c>
    </row>
    <row r="50" spans="1:11" ht="15.75">
      <c r="A50" s="56">
        <v>49</v>
      </c>
      <c r="B50" s="57">
        <f>'Vnos rezultatov'!B55</f>
        <v>0</v>
      </c>
      <c r="C50" s="58">
        <f>'Vnos rezultatov'!C55</f>
        <v>0</v>
      </c>
      <c r="D50" s="59"/>
      <c r="E50" s="155">
        <f t="shared" si="2"/>
        <v>-2</v>
      </c>
      <c r="F50" s="59"/>
      <c r="J50" s="172">
        <f t="shared" si="7"/>
        <v>-3</v>
      </c>
      <c r="K50" s="172">
        <f t="shared" si="8"/>
        <v>-3</v>
      </c>
    </row>
    <row r="51" spans="1:11" ht="15.75">
      <c r="A51" s="56">
        <v>50</v>
      </c>
      <c r="B51" s="57" t="s">
        <v>60</v>
      </c>
      <c r="C51" s="58">
        <v>27.2</v>
      </c>
      <c r="D51" s="147" t="s">
        <v>51</v>
      </c>
      <c r="E51" s="155">
        <f t="shared" si="2"/>
        <v>14</v>
      </c>
      <c r="F51" s="57" t="s">
        <v>85</v>
      </c>
      <c r="G51" s="58">
        <v>35.299999999999997</v>
      </c>
      <c r="H51" s="147" t="s">
        <v>51</v>
      </c>
      <c r="I51" s="77"/>
      <c r="J51" s="172">
        <f t="shared" si="7"/>
        <v>25</v>
      </c>
      <c r="K51" s="172">
        <f t="shared" si="8"/>
        <v>34</v>
      </c>
    </row>
    <row r="52" spans="1:11" ht="15.75">
      <c r="A52" s="56">
        <v>51</v>
      </c>
      <c r="B52" s="57">
        <f>'Vnos rezultatov'!B57</f>
        <v>0</v>
      </c>
      <c r="C52" s="58">
        <f>'Vnos rezultatov'!C57</f>
        <v>0</v>
      </c>
      <c r="D52" s="59"/>
      <c r="E52" s="155">
        <f t="shared" si="2"/>
        <v>0</v>
      </c>
      <c r="F52" s="59"/>
    </row>
    <row r="53" spans="1:11" ht="15.75">
      <c r="A53" s="56">
        <v>52</v>
      </c>
      <c r="B53" s="57" t="s">
        <v>77</v>
      </c>
      <c r="C53" s="58">
        <v>21.6</v>
      </c>
      <c r="D53" s="59" t="s">
        <v>51</v>
      </c>
      <c r="E53" s="155">
        <f t="shared" si="2"/>
        <v>0</v>
      </c>
      <c r="F53" s="59"/>
    </row>
    <row r="54" spans="1:11" ht="15.75">
      <c r="A54" s="56">
        <v>53</v>
      </c>
      <c r="B54" s="57">
        <f>'Vnos rezultatov'!B59</f>
        <v>0</v>
      </c>
      <c r="C54" s="58">
        <f>'Vnos rezultatov'!C59</f>
        <v>0</v>
      </c>
      <c r="D54" s="59"/>
      <c r="E54" s="155">
        <f t="shared" si="2"/>
        <v>0</v>
      </c>
      <c r="F54" s="59"/>
    </row>
    <row r="55" spans="1:11" ht="15.75">
      <c r="A55" s="56">
        <v>54</v>
      </c>
      <c r="B55" s="57">
        <f>'Vnos rezultatov'!B60</f>
        <v>0</v>
      </c>
      <c r="C55" s="58">
        <f>'Vnos rezultatov'!C60</f>
        <v>0</v>
      </c>
      <c r="D55" s="59"/>
      <c r="E55" s="155">
        <f t="shared" si="2"/>
        <v>0</v>
      </c>
      <c r="F55" s="59"/>
    </row>
    <row r="56" spans="1:11" ht="15.75">
      <c r="A56" s="56">
        <v>55</v>
      </c>
      <c r="B56" s="57">
        <f>'Vnos rezultatov'!B61</f>
        <v>0</v>
      </c>
      <c r="C56" s="58">
        <f>'Vnos rezultatov'!C61</f>
        <v>0</v>
      </c>
      <c r="D56" s="59"/>
      <c r="E56" s="155">
        <f t="shared" si="2"/>
        <v>0</v>
      </c>
      <c r="F56" s="59"/>
    </row>
    <row r="57" spans="1:11" ht="15.75">
      <c r="A57" s="56">
        <v>56</v>
      </c>
      <c r="B57" s="57">
        <f>'Vnos rezultatov'!B62</f>
        <v>0</v>
      </c>
      <c r="C57" s="58">
        <f>'Vnos rezultatov'!C62</f>
        <v>0</v>
      </c>
      <c r="D57" s="59"/>
      <c r="E57" s="155">
        <f t="shared" si="2"/>
        <v>0</v>
      </c>
      <c r="F57" s="59"/>
    </row>
    <row r="58" spans="1:11" ht="15.75">
      <c r="A58" s="56">
        <v>57</v>
      </c>
      <c r="B58" s="57">
        <f>'Vnos rezultatov'!B63</f>
        <v>0</v>
      </c>
      <c r="C58" s="58">
        <f>'Vnos rezultatov'!C63</f>
        <v>0</v>
      </c>
      <c r="D58" s="59"/>
      <c r="E58" s="155">
        <f t="shared" si="2"/>
        <v>0</v>
      </c>
      <c r="F58" s="59"/>
    </row>
    <row r="59" spans="1:11" ht="15.75">
      <c r="A59" s="56">
        <v>58</v>
      </c>
      <c r="B59" s="57">
        <f>'Vnos rezultatov'!B64</f>
        <v>0</v>
      </c>
      <c r="C59" s="58">
        <f>'Vnos rezultatov'!C64</f>
        <v>0</v>
      </c>
      <c r="D59" s="59"/>
      <c r="E59" s="155">
        <f t="shared" si="2"/>
        <v>0</v>
      </c>
      <c r="F59" s="59"/>
    </row>
    <row r="60" spans="1:11" ht="15.75">
      <c r="A60" s="56">
        <v>59</v>
      </c>
      <c r="B60" s="57">
        <f>'Vnos rezultatov'!B65</f>
        <v>0</v>
      </c>
      <c r="C60" s="58">
        <f>'Vnos rezultatov'!C65</f>
        <v>0</v>
      </c>
      <c r="D60" s="59"/>
      <c r="E60" s="155">
        <f t="shared" si="2"/>
        <v>0</v>
      </c>
      <c r="F60" s="59"/>
    </row>
    <row r="61" spans="1:11" ht="15.75">
      <c r="A61" s="56">
        <v>60</v>
      </c>
      <c r="B61" s="57">
        <f>'Vnos rezultatov'!B66</f>
        <v>0</v>
      </c>
      <c r="C61" s="58">
        <f>'Vnos rezultatov'!C66</f>
        <v>0</v>
      </c>
      <c r="D61" s="59"/>
      <c r="E61" s="155">
        <f t="shared" si="2"/>
        <v>0</v>
      </c>
      <c r="F61" s="59"/>
    </row>
    <row r="62" spans="1:11" ht="15.75">
      <c r="A62" s="56">
        <v>61</v>
      </c>
      <c r="B62" s="57">
        <f>'Vnos rezultatov'!B67</f>
        <v>0</v>
      </c>
      <c r="C62" s="58">
        <f>'Vnos rezultatov'!C67</f>
        <v>0</v>
      </c>
      <c r="D62" s="59"/>
      <c r="E62" s="155">
        <f t="shared" si="2"/>
        <v>0</v>
      </c>
      <c r="F62" s="59"/>
    </row>
    <row r="63" spans="1:11" ht="15.75">
      <c r="A63" s="56">
        <v>62</v>
      </c>
      <c r="B63" s="57">
        <f>'Vnos rezultatov'!B68</f>
        <v>0</v>
      </c>
      <c r="C63" s="58">
        <f>'Vnos rezultatov'!C68</f>
        <v>0</v>
      </c>
      <c r="D63" s="59"/>
      <c r="E63" s="155">
        <f t="shared" si="2"/>
        <v>0</v>
      </c>
      <c r="F63" s="59"/>
    </row>
    <row r="64" spans="1:11" ht="15.75">
      <c r="A64" s="56">
        <v>63</v>
      </c>
      <c r="B64" s="57">
        <f>'Vnos rezultatov'!B69</f>
        <v>0</v>
      </c>
      <c r="C64" s="58">
        <f>'Vnos rezultatov'!C69</f>
        <v>0</v>
      </c>
      <c r="D64" s="59"/>
      <c r="E64" s="155">
        <f t="shared" si="2"/>
        <v>0</v>
      </c>
      <c r="F64" s="59"/>
    </row>
    <row r="65" spans="1:6" ht="15.75">
      <c r="A65" s="56">
        <v>64</v>
      </c>
      <c r="B65" s="57">
        <f>'Vnos rezultatov'!B70</f>
        <v>0</v>
      </c>
      <c r="C65" s="58">
        <f>'Vnos rezultatov'!C70</f>
        <v>0</v>
      </c>
      <c r="D65" s="59"/>
      <c r="E65" s="155">
        <f t="shared" si="2"/>
        <v>0</v>
      </c>
      <c r="F65" s="59"/>
    </row>
    <row r="66" spans="1:6" ht="15.75">
      <c r="A66" s="56">
        <v>65</v>
      </c>
      <c r="B66" s="57">
        <f>'Vnos rezultatov'!B71</f>
        <v>0</v>
      </c>
      <c r="C66" s="58">
        <f>'Vnos rezultatov'!C71</f>
        <v>0</v>
      </c>
      <c r="D66" s="59"/>
      <c r="E66" s="155">
        <f t="shared" si="2"/>
        <v>0</v>
      </c>
      <c r="F66" s="59"/>
    </row>
  </sheetData>
  <sortState ref="B2:C32">
    <sortCondition ref="C2:C32"/>
  </sortState>
  <conditionalFormatting sqref="B18:C33 B50:C50 B52:C52 B54:C66 B2:C16 J20:K20">
    <cfRule type="cellIs" dxfId="31" priority="35" operator="equal">
      <formula>0</formula>
    </cfRule>
  </conditionalFormatting>
  <conditionalFormatting sqref="F16:G16">
    <cfRule type="cellIs" dxfId="30" priority="34" operator="equal">
      <formula>0</formula>
    </cfRule>
  </conditionalFormatting>
  <conditionalFormatting sqref="F2:G2">
    <cfRule type="cellIs" dxfId="29" priority="33" operator="equal">
      <formula>0</formula>
    </cfRule>
  </conditionalFormatting>
  <conditionalFormatting sqref="F4:G4">
    <cfRule type="cellIs" dxfId="28" priority="32" operator="equal">
      <formula>0</formula>
    </cfRule>
  </conditionalFormatting>
  <conditionalFormatting sqref="F6:G6">
    <cfRule type="cellIs" dxfId="27" priority="31" operator="equal">
      <formula>0</formula>
    </cfRule>
  </conditionalFormatting>
  <conditionalFormatting sqref="F5:G5">
    <cfRule type="cellIs" dxfId="26" priority="30" operator="equal">
      <formula>0</formula>
    </cfRule>
  </conditionalFormatting>
  <conditionalFormatting sqref="F9:G9">
    <cfRule type="cellIs" dxfId="25" priority="29" operator="equal">
      <formula>0</formula>
    </cfRule>
  </conditionalFormatting>
  <conditionalFormatting sqref="F8:G8">
    <cfRule type="cellIs" dxfId="24" priority="28" operator="equal">
      <formula>0</formula>
    </cfRule>
  </conditionalFormatting>
  <conditionalFormatting sqref="F13:G13">
    <cfRule type="cellIs" dxfId="23" priority="27" operator="equal">
      <formula>0</formula>
    </cfRule>
  </conditionalFormatting>
  <conditionalFormatting sqref="F7:G7">
    <cfRule type="cellIs" dxfId="22" priority="26" operator="equal">
      <formula>0</formula>
    </cfRule>
  </conditionalFormatting>
  <conditionalFormatting sqref="F12:G12">
    <cfRule type="cellIs" dxfId="21" priority="25" operator="equal">
      <formula>0</formula>
    </cfRule>
  </conditionalFormatting>
  <conditionalFormatting sqref="F11:G11">
    <cfRule type="cellIs" dxfId="20" priority="24" operator="equal">
      <formula>0</formula>
    </cfRule>
  </conditionalFormatting>
  <conditionalFormatting sqref="F10:G10">
    <cfRule type="cellIs" dxfId="19" priority="23" operator="equal">
      <formula>0</formula>
    </cfRule>
  </conditionalFormatting>
  <conditionalFormatting sqref="F44:G44">
    <cfRule type="cellIs" dxfId="18" priority="6" operator="equal">
      <formula>0</formula>
    </cfRule>
  </conditionalFormatting>
  <conditionalFormatting sqref="F14:G14">
    <cfRule type="cellIs" dxfId="17" priority="21" operator="equal">
      <formula>0</formula>
    </cfRule>
  </conditionalFormatting>
  <conditionalFormatting sqref="F15:G15">
    <cfRule type="cellIs" dxfId="16" priority="20" operator="equal">
      <formula>0</formula>
    </cfRule>
  </conditionalFormatting>
  <conditionalFormatting sqref="E2:E66">
    <cfRule type="cellIs" dxfId="15" priority="19" operator="equal">
      <formula>-3</formula>
    </cfRule>
  </conditionalFormatting>
  <conditionalFormatting sqref="B35:C49 B53:C53">
    <cfRule type="cellIs" dxfId="14" priority="17" operator="equal">
      <formula>0</formula>
    </cfRule>
  </conditionalFormatting>
  <conditionalFormatting sqref="F36:G36">
    <cfRule type="cellIs" dxfId="13" priority="16" operator="equal">
      <formula>0</formula>
    </cfRule>
  </conditionalFormatting>
  <conditionalFormatting sqref="F35:G35">
    <cfRule type="cellIs" dxfId="12" priority="15" operator="equal">
      <formula>0</formula>
    </cfRule>
  </conditionalFormatting>
  <conditionalFormatting sqref="F37:G37">
    <cfRule type="cellIs" dxfId="11" priority="14" operator="equal">
      <formula>0</formula>
    </cfRule>
  </conditionalFormatting>
  <conditionalFormatting sqref="F51:G51">
    <cfRule type="cellIs" dxfId="10" priority="13" operator="equal">
      <formula>0</formula>
    </cfRule>
  </conditionalFormatting>
  <conditionalFormatting sqref="F38:G38">
    <cfRule type="cellIs" dxfId="9" priority="12" operator="equal">
      <formula>0</formula>
    </cfRule>
  </conditionalFormatting>
  <conditionalFormatting sqref="F40:G40">
    <cfRule type="cellIs" dxfId="8" priority="11" operator="equal">
      <formula>0</formula>
    </cfRule>
  </conditionalFormatting>
  <conditionalFormatting sqref="F41:G41">
    <cfRule type="cellIs" dxfId="7" priority="10" operator="equal">
      <formula>0</formula>
    </cfRule>
  </conditionalFormatting>
  <conditionalFormatting sqref="F46:G46">
    <cfRule type="cellIs" dxfId="6" priority="9" operator="equal">
      <formula>0</formula>
    </cfRule>
  </conditionalFormatting>
  <conditionalFormatting sqref="F42:G42">
    <cfRule type="cellIs" dxfId="5" priority="8" operator="equal">
      <formula>0</formula>
    </cfRule>
  </conditionalFormatting>
  <conditionalFormatting sqref="B51:C51">
    <cfRule type="cellIs" dxfId="4" priority="7" operator="equal">
      <formula>0</formula>
    </cfRule>
  </conditionalFormatting>
  <conditionalFormatting sqref="F43:G43">
    <cfRule type="cellIs" dxfId="3" priority="5" operator="equal">
      <formula>0</formula>
    </cfRule>
  </conditionalFormatting>
  <conditionalFormatting sqref="F47:G47">
    <cfRule type="cellIs" dxfId="2" priority="4" operator="equal">
      <formula>0</formula>
    </cfRule>
  </conditionalFormatting>
  <conditionalFormatting sqref="F48:G48">
    <cfRule type="cellIs" dxfId="1" priority="3" operator="equal">
      <formula>0</formula>
    </cfRule>
  </conditionalFormatting>
  <conditionalFormatting sqref="F3:G3">
    <cfRule type="cellIs" dxfId="0" priority="1" operator="equal">
      <formula>0</formula>
    </cfRule>
  </conditionalFormatting>
  <pageMargins left="0.7" right="0.7" top="0.43" bottom="0.41"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Vnos rezultatov</vt:lpstr>
      <vt:lpstr>sort</vt:lpstr>
      <vt:lpstr>Rezultati</vt:lpstr>
      <vt:lpstr>Bruto</vt:lpstr>
      <vt:lpstr>Neto</vt:lpstr>
      <vt:lpstr>igrišča</vt:lpstr>
      <vt:lpstr>preračuni STB</vt:lpstr>
      <vt:lpstr>Udeleženci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Saso</dc:creator>
  <cp:lastModifiedBy>Saso</cp:lastModifiedBy>
  <cp:lastPrinted>2021-09-09T15:44:29Z</cp:lastPrinted>
  <dcterms:created xsi:type="dcterms:W3CDTF">2016-10-26T21:10:39Z</dcterms:created>
  <dcterms:modified xsi:type="dcterms:W3CDTF">2021-09-19T17:08:06Z</dcterms:modified>
</cp:coreProperties>
</file>